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C:\Users\burke\Matt's Documents\Anatomy and Physiology\Notebook\"/>
    </mc:Choice>
  </mc:AlternateContent>
  <xr:revisionPtr revIDLastSave="0" documentId="13_ncr:1_{9C8E3A71-DA09-424E-9FD7-0DEEAA26A585}" xr6:coauthVersionLast="36" xr6:coauthVersionMax="36" xr10:uidLastSave="{00000000-0000-0000-0000-000000000000}"/>
  <bookViews>
    <workbookView xWindow="0" yWindow="0" windowWidth="18960" windowHeight="7770" activeTab="1" xr2:uid="{00000000-000D-0000-FFFF-FFFF00000000}"/>
  </bookViews>
  <sheets>
    <sheet name="Analysis Page" sheetId="1" r:id="rId1"/>
    <sheet name="Data Entry Page" sheetId="2" r:id="rId2"/>
    <sheet name="Do Not Delete (Data)" sheetId="3" state="hidden" r:id="rId3"/>
    <sheet name="AP Score Calculator" sheetId="4"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Q4" i="2" l="1"/>
  <c r="R4" i="2" s="1"/>
  <c r="Q7" i="2"/>
  <c r="R7" i="2" s="1"/>
  <c r="Q3" i="2"/>
  <c r="R3" i="2" s="1"/>
  <c r="Q5" i="2"/>
  <c r="R5" i="2" s="1"/>
  <c r="Q6" i="2"/>
  <c r="R6" i="2" s="1"/>
  <c r="Q2" i="2"/>
  <c r="R2" i="2" s="1"/>
  <c r="D7" i="2"/>
  <c r="D14" i="2"/>
  <c r="D15" i="2"/>
  <c r="C7" i="2"/>
  <c r="C15" i="2"/>
  <c r="C14" i="2"/>
  <c r="C3" i="2"/>
  <c r="C4" i="2"/>
  <c r="C5" i="2"/>
  <c r="C6" i="2"/>
  <c r="C8" i="2"/>
  <c r="C9" i="2"/>
  <c r="C10" i="2"/>
  <c r="C11" i="2"/>
  <c r="C12" i="2"/>
  <c r="C13" i="2"/>
  <c r="C2" i="2"/>
  <c r="H3" i="2"/>
  <c r="I3" i="2" s="1"/>
  <c r="H4" i="2"/>
  <c r="H5" i="2"/>
  <c r="I5" i="2" s="1"/>
  <c r="H6" i="2"/>
  <c r="H7" i="2"/>
  <c r="H2" i="2"/>
  <c r="G8" i="2"/>
  <c r="B16" i="2"/>
  <c r="D3" i="2"/>
  <c r="D4" i="2"/>
  <c r="D5" i="2"/>
  <c r="D6" i="2"/>
  <c r="D8" i="2"/>
  <c r="D9" i="2"/>
  <c r="D10" i="2"/>
  <c r="D11" i="2"/>
  <c r="D12" i="2"/>
  <c r="D13" i="2"/>
  <c r="I2" i="2"/>
  <c r="D2" i="2"/>
  <c r="I7" i="2"/>
  <c r="I4" i="2"/>
  <c r="I6" i="2"/>
  <c r="C101" i="4"/>
  <c r="C100" i="4"/>
  <c r="C99" i="4"/>
  <c r="C98" i="4"/>
  <c r="C97" i="4"/>
  <c r="C96" i="4"/>
  <c r="C95" i="4"/>
  <c r="C94" i="4"/>
  <c r="C93" i="4"/>
  <c r="C92" i="4"/>
  <c r="C91" i="4"/>
  <c r="C90" i="4"/>
  <c r="C89" i="4"/>
  <c r="C88" i="4"/>
  <c r="C87" i="4"/>
  <c r="C86" i="4"/>
  <c r="C85" i="4"/>
  <c r="C84" i="4"/>
  <c r="C83" i="4"/>
  <c r="C82" i="4"/>
  <c r="C81" i="4"/>
  <c r="C80"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3" i="4"/>
  <c r="C4" i="4" s="1"/>
  <c r="C5" i="4" s="1"/>
  <c r="C6" i="4" s="1"/>
  <c r="C7" i="4" s="1"/>
  <c r="C8" i="4" s="1"/>
  <c r="C9" i="4" s="1"/>
  <c r="C10" i="4" s="1"/>
  <c r="C11" i="4" s="1"/>
  <c r="C12" i="4" s="1"/>
  <c r="C13" i="4" s="1"/>
  <c r="C14" i="4" s="1"/>
  <c r="C15" i="4" s="1"/>
  <c r="C16" i="4" s="1"/>
  <c r="C17" i="4" s="1"/>
  <c r="C18" i="4" s="1"/>
  <c r="C19" i="4" s="1"/>
  <c r="C20" i="4" s="1"/>
  <c r="B3" i="4"/>
  <c r="B4" i="4" s="1"/>
  <c r="E2" i="4"/>
  <c r="D2" i="4"/>
  <c r="C2" i="4"/>
  <c r="Q8" i="2" l="1"/>
  <c r="M10" i="2" s="1"/>
  <c r="T23" i="1" s="1"/>
  <c r="B5" i="4"/>
  <c r="D4" i="4"/>
  <c r="D3" i="4"/>
  <c r="D5" i="4" l="1"/>
  <c r="B6" i="4"/>
  <c r="D6" i="4" l="1"/>
  <c r="B7" i="4"/>
  <c r="B8" i="4" l="1"/>
  <c r="D7" i="4"/>
  <c r="D8" i="4" l="1"/>
  <c r="B9" i="4"/>
  <c r="B10" i="4" l="1"/>
  <c r="D9" i="4"/>
  <c r="B11" i="4" l="1"/>
  <c r="D10" i="4"/>
  <c r="B12" i="4" l="1"/>
  <c r="D11" i="4"/>
  <c r="B13" i="4" l="1"/>
  <c r="D12" i="4"/>
  <c r="D13" i="4" l="1"/>
  <c r="B14" i="4"/>
  <c r="B15" i="4" l="1"/>
  <c r="D14" i="4"/>
  <c r="B16" i="4" l="1"/>
  <c r="D15" i="4"/>
  <c r="B17" i="4" l="1"/>
  <c r="D16" i="4"/>
  <c r="B18" i="4" l="1"/>
  <c r="D17" i="4"/>
  <c r="B19" i="4" l="1"/>
  <c r="D18" i="4"/>
  <c r="B20" i="4" l="1"/>
  <c r="D19" i="4"/>
  <c r="B21" i="4" l="1"/>
  <c r="D20" i="4"/>
  <c r="B22" i="4" l="1"/>
  <c r="D21" i="4"/>
  <c r="B23" i="4" l="1"/>
  <c r="D22" i="4"/>
  <c r="B24" i="4" l="1"/>
  <c r="D23" i="4"/>
  <c r="D24" i="4" l="1"/>
  <c r="B25" i="4"/>
  <c r="B26" i="4" l="1"/>
  <c r="D25" i="4"/>
  <c r="B27" i="4" l="1"/>
  <c r="D26" i="4"/>
  <c r="D27" i="4" l="1"/>
  <c r="B28" i="4"/>
  <c r="B29" i="4" l="1"/>
  <c r="D28" i="4"/>
  <c r="B30" i="4" l="1"/>
  <c r="D29" i="4"/>
  <c r="B31" i="4" l="1"/>
  <c r="D30" i="4"/>
  <c r="B32" i="4" l="1"/>
  <c r="D31" i="4"/>
  <c r="D32" i="4" l="1"/>
  <c r="B33" i="4"/>
  <c r="B34" i="4" l="1"/>
  <c r="D33" i="4"/>
  <c r="B35" i="4" l="1"/>
  <c r="D34" i="4"/>
  <c r="B36" i="4" l="1"/>
  <c r="D35" i="4"/>
  <c r="B37" i="4" l="1"/>
  <c r="D36" i="4"/>
  <c r="B38" i="4" l="1"/>
  <c r="D37" i="4"/>
  <c r="B39" i="4" l="1"/>
  <c r="D38" i="4"/>
  <c r="B40" i="4" l="1"/>
  <c r="D39" i="4"/>
  <c r="D40" i="4" l="1"/>
  <c r="B41" i="4"/>
  <c r="B42" i="4" l="1"/>
  <c r="D41" i="4"/>
  <c r="B43" i="4" l="1"/>
  <c r="D42" i="4"/>
  <c r="B44" i="4" l="1"/>
  <c r="D43" i="4"/>
  <c r="B45" i="4" l="1"/>
  <c r="D44" i="4"/>
  <c r="B46" i="4" l="1"/>
  <c r="D45" i="4"/>
  <c r="B47" i="4" l="1"/>
  <c r="D46" i="4"/>
  <c r="B48" i="4" l="1"/>
  <c r="D47" i="4"/>
  <c r="D48" i="4" l="1"/>
  <c r="B49" i="4"/>
  <c r="D49" i="4" l="1"/>
  <c r="B50" i="4"/>
  <c r="B51" i="4" l="1"/>
  <c r="D50" i="4"/>
  <c r="B52" i="4" l="1"/>
  <c r="D51" i="4"/>
  <c r="B53" i="4" l="1"/>
  <c r="D52" i="4"/>
  <c r="B54" i="4" l="1"/>
  <c r="D53" i="4"/>
  <c r="B55" i="4" l="1"/>
  <c r="D54" i="4"/>
  <c r="B56" i="4" l="1"/>
  <c r="D55" i="4"/>
  <c r="D56" i="4" l="1"/>
  <c r="B57" i="4"/>
  <c r="D57" i="4" l="1"/>
  <c r="B58" i="4"/>
  <c r="B59" i="4" l="1"/>
  <c r="D58" i="4"/>
  <c r="B60" i="4" l="1"/>
  <c r="D59" i="4"/>
  <c r="B61" i="4" l="1"/>
  <c r="D60" i="4"/>
  <c r="B62" i="4" l="1"/>
  <c r="D61" i="4"/>
  <c r="B63" i="4" l="1"/>
  <c r="D62" i="4"/>
  <c r="B64" i="4" l="1"/>
  <c r="D63" i="4"/>
  <c r="D64" i="4" l="1"/>
  <c r="B65" i="4"/>
  <c r="B66" i="4" l="1"/>
  <c r="D65" i="4"/>
  <c r="B67" i="4" l="1"/>
  <c r="D66" i="4"/>
  <c r="B68" i="4" l="1"/>
  <c r="D67" i="4"/>
  <c r="B69" i="4" l="1"/>
  <c r="D68" i="4"/>
  <c r="B70" i="4" l="1"/>
  <c r="D69" i="4"/>
  <c r="D70" i="4" l="1"/>
  <c r="B71" i="4"/>
  <c r="B72" i="4" l="1"/>
  <c r="D71" i="4"/>
  <c r="D72" i="4" l="1"/>
  <c r="B73" i="4"/>
  <c r="B74" i="4" l="1"/>
  <c r="D73" i="4"/>
  <c r="B75" i="4" l="1"/>
  <c r="D74" i="4"/>
  <c r="B76" i="4" l="1"/>
  <c r="D75" i="4"/>
  <c r="B77" i="4" l="1"/>
  <c r="D76" i="4"/>
  <c r="B78" i="4" l="1"/>
  <c r="D77" i="4"/>
  <c r="B79" i="4" l="1"/>
  <c r="D78" i="4"/>
  <c r="B80" i="4" l="1"/>
  <c r="D79" i="4"/>
  <c r="B81" i="4" l="1"/>
  <c r="D80" i="4"/>
  <c r="D81" i="4" l="1"/>
  <c r="B82" i="4"/>
  <c r="B83" i="4" l="1"/>
  <c r="D82" i="4"/>
  <c r="D83" i="4" l="1"/>
  <c r="B84" i="4"/>
  <c r="D84" i="4" l="1"/>
  <c r="B85" i="4"/>
  <c r="B86" i="4" l="1"/>
  <c r="D85" i="4"/>
  <c r="B87" i="4" l="1"/>
  <c r="D86" i="4"/>
  <c r="B88" i="4" l="1"/>
  <c r="D87" i="4"/>
  <c r="B89" i="4" l="1"/>
  <c r="D88" i="4"/>
  <c r="D89" i="4" l="1"/>
  <c r="B90" i="4"/>
  <c r="B91" i="4" l="1"/>
  <c r="D90" i="4"/>
  <c r="D91" i="4" l="1"/>
  <c r="B92" i="4"/>
  <c r="B93" i="4" l="1"/>
  <c r="D92" i="4"/>
  <c r="B94" i="4" l="1"/>
  <c r="D93" i="4"/>
  <c r="B95" i="4" l="1"/>
  <c r="D94" i="4"/>
  <c r="B96" i="4" l="1"/>
  <c r="D95" i="4"/>
  <c r="B97" i="4" l="1"/>
  <c r="D96" i="4"/>
  <c r="D97" i="4" l="1"/>
  <c r="B98" i="4"/>
  <c r="B99" i="4" l="1"/>
  <c r="D98" i="4"/>
  <c r="D99" i="4" l="1"/>
  <c r="B100" i="4"/>
  <c r="B101" i="4" l="1"/>
  <c r="D100" i="4"/>
  <c r="B102" i="4" l="1"/>
  <c r="D102" i="4" s="1"/>
  <c r="D101" i="4"/>
  <c r="C42" i="3" l="1"/>
  <c r="C39" i="3"/>
  <c r="C18" i="3"/>
  <c r="C18" i="1"/>
  <c r="C42" i="1"/>
  <c r="C39" i="1"/>
  <c r="E37" i="1" l="1"/>
  <c r="E38" i="1"/>
  <c r="E40" i="1"/>
  <c r="E41" i="1"/>
  <c r="N11" i="3"/>
  <c r="D41" i="3" l="1"/>
  <c r="D40" i="3"/>
  <c r="D38" i="3"/>
  <c r="D37" i="3"/>
  <c r="E35" i="1"/>
  <c r="D35" i="3" s="1"/>
  <c r="E4" i="1"/>
  <c r="D4" i="3" s="1"/>
  <c r="E5" i="1"/>
  <c r="D5" i="3" s="1"/>
  <c r="E7" i="1"/>
  <c r="D7" i="3" s="1"/>
  <c r="E8" i="1"/>
  <c r="D8" i="3" s="1"/>
  <c r="E10" i="1"/>
  <c r="D10" i="3" s="1"/>
  <c r="E11" i="1"/>
  <c r="D11" i="3" s="1"/>
  <c r="E13" i="1"/>
  <c r="D13" i="3" s="1"/>
  <c r="E14" i="1"/>
  <c r="D14" i="3" s="1"/>
  <c r="E16" i="1"/>
  <c r="D16" i="3" s="1"/>
  <c r="E17" i="1"/>
  <c r="D17" i="3" s="1"/>
  <c r="E19" i="1"/>
  <c r="D19" i="3" s="1"/>
  <c r="E20" i="1"/>
  <c r="D20" i="3" s="1"/>
  <c r="E22" i="1"/>
  <c r="D22" i="3" s="1"/>
  <c r="E23" i="1"/>
  <c r="D23" i="3" s="1"/>
  <c r="E25" i="1"/>
  <c r="D25" i="3" s="1"/>
  <c r="E26" i="1"/>
  <c r="D26" i="3" s="1"/>
  <c r="E28" i="1"/>
  <c r="D28" i="3" s="1"/>
  <c r="E29" i="1"/>
  <c r="D29" i="3" s="1"/>
  <c r="E31" i="1"/>
  <c r="D31" i="3" s="1"/>
  <c r="E32" i="1"/>
  <c r="D32" i="3" s="1"/>
  <c r="E34" i="1"/>
  <c r="D34" i="3" s="1"/>
  <c r="E2" i="1"/>
  <c r="D2" i="3" s="1"/>
  <c r="C21" i="3" l="1"/>
  <c r="C33" i="3" l="1"/>
  <c r="C27" i="3"/>
  <c r="P28" i="2" l="1"/>
  <c r="P25" i="2"/>
  <c r="P22" i="2"/>
  <c r="P19" i="2"/>
  <c r="G19" i="2"/>
  <c r="G25" i="2"/>
  <c r="H3" i="3" l="1"/>
  <c r="G3" i="3"/>
  <c r="K3" i="3"/>
  <c r="J3" i="3"/>
  <c r="G34" i="2"/>
  <c r="P34" i="2"/>
  <c r="X34" i="2"/>
  <c r="AF34" i="2"/>
  <c r="AN34" i="2"/>
  <c r="AV34" i="2"/>
  <c r="BD34" i="2"/>
  <c r="BL34" i="2"/>
  <c r="BT34" i="2"/>
  <c r="CB34" i="2"/>
  <c r="M11" i="3" s="1"/>
  <c r="CJ34" i="2"/>
  <c r="CR34" i="2"/>
  <c r="CZ34" i="2"/>
  <c r="DH34" i="2"/>
  <c r="DP34" i="2"/>
  <c r="DX34" i="2"/>
  <c r="EF34" i="2"/>
  <c r="EN34" i="2"/>
  <c r="EV34" i="2"/>
  <c r="FD34" i="2"/>
  <c r="LP34" i="2"/>
  <c r="LP28" i="2"/>
  <c r="LP25" i="2"/>
  <c r="LP22" i="2"/>
  <c r="LP19" i="2"/>
  <c r="H42" i="3" s="1"/>
  <c r="LH34" i="2"/>
  <c r="KZ34" i="2"/>
  <c r="KR34" i="2"/>
  <c r="KJ34" i="2"/>
  <c r="LH28" i="2"/>
  <c r="KZ28" i="2"/>
  <c r="KR28" i="2"/>
  <c r="KJ28" i="2"/>
  <c r="LH25" i="2"/>
  <c r="KZ25" i="2"/>
  <c r="KR25" i="2"/>
  <c r="KJ25" i="2"/>
  <c r="LH22" i="2"/>
  <c r="KZ22" i="2"/>
  <c r="KR22" i="2"/>
  <c r="KJ22" i="2"/>
  <c r="LH19" i="2"/>
  <c r="KZ19" i="2"/>
  <c r="KR19" i="2"/>
  <c r="KJ19" i="2"/>
  <c r="KB34" i="2"/>
  <c r="JT34" i="2"/>
  <c r="JL34" i="2"/>
  <c r="JD34" i="2"/>
  <c r="KB28" i="2"/>
  <c r="JT28" i="2"/>
  <c r="JL28" i="2"/>
  <c r="JD28" i="2"/>
  <c r="KB25" i="2"/>
  <c r="JT25" i="2"/>
  <c r="JL25" i="2"/>
  <c r="JD25" i="2"/>
  <c r="KB22" i="2"/>
  <c r="JT22" i="2"/>
  <c r="JL22" i="2"/>
  <c r="JD22" i="2"/>
  <c r="KB19" i="2"/>
  <c r="JT19" i="2"/>
  <c r="JL19" i="2"/>
  <c r="JD19" i="2"/>
  <c r="IV34" i="2"/>
  <c r="IN34" i="2"/>
  <c r="IF34" i="2"/>
  <c r="HX34" i="2"/>
  <c r="IV28" i="2"/>
  <c r="IN28" i="2"/>
  <c r="IF28" i="2"/>
  <c r="HX28" i="2"/>
  <c r="IV25" i="2"/>
  <c r="IN25" i="2"/>
  <c r="IF25" i="2"/>
  <c r="HX25" i="2"/>
  <c r="IV22" i="2"/>
  <c r="IN22" i="2"/>
  <c r="IF22" i="2"/>
  <c r="HX22" i="2"/>
  <c r="IV19" i="2"/>
  <c r="IN19" i="2"/>
  <c r="IF19" i="2"/>
  <c r="HX19" i="2"/>
  <c r="HP34" i="2"/>
  <c r="HH34" i="2"/>
  <c r="GZ34" i="2"/>
  <c r="GR34" i="2"/>
  <c r="HP28" i="2"/>
  <c r="HH28" i="2"/>
  <c r="GZ28" i="2"/>
  <c r="GR28" i="2"/>
  <c r="HP25" i="2"/>
  <c r="HH25" i="2"/>
  <c r="GZ25" i="2"/>
  <c r="GR25" i="2"/>
  <c r="HP22" i="2"/>
  <c r="HH22" i="2"/>
  <c r="GZ22" i="2"/>
  <c r="GR22" i="2"/>
  <c r="HP19" i="2"/>
  <c r="HH19" i="2"/>
  <c r="GZ19" i="2"/>
  <c r="GR19" i="2"/>
  <c r="GJ34" i="2"/>
  <c r="GB34" i="2"/>
  <c r="FT34" i="2"/>
  <c r="FL34" i="2"/>
  <c r="GJ28" i="2"/>
  <c r="GB28" i="2"/>
  <c r="FT28" i="2"/>
  <c r="FL28" i="2"/>
  <c r="GJ25" i="2"/>
  <c r="GB25" i="2"/>
  <c r="FT25" i="2"/>
  <c r="FL25" i="2"/>
  <c r="GJ22" i="2"/>
  <c r="GB22" i="2"/>
  <c r="FT22" i="2"/>
  <c r="FL22" i="2"/>
  <c r="GJ19" i="2"/>
  <c r="GB19" i="2"/>
  <c r="FT19" i="2"/>
  <c r="FL19" i="2"/>
  <c r="FD28" i="2"/>
  <c r="EV28" i="2"/>
  <c r="EN28" i="2"/>
  <c r="EF28" i="2"/>
  <c r="FD25" i="2"/>
  <c r="EV25" i="2"/>
  <c r="EN25" i="2"/>
  <c r="EF25" i="2"/>
  <c r="FD22" i="2"/>
  <c r="EV22" i="2"/>
  <c r="EN22" i="2"/>
  <c r="EF22" i="2"/>
  <c r="FD19" i="2"/>
  <c r="EV19" i="2"/>
  <c r="EN19" i="2"/>
  <c r="EF19" i="2"/>
  <c r="DX28" i="2"/>
  <c r="DP28" i="2"/>
  <c r="DH28" i="2"/>
  <c r="CZ28" i="2"/>
  <c r="DX25" i="2"/>
  <c r="DP25" i="2"/>
  <c r="DH25" i="2"/>
  <c r="CZ25" i="2"/>
  <c r="DX22" i="2"/>
  <c r="DP22" i="2"/>
  <c r="DH22" i="2"/>
  <c r="CZ22" i="2"/>
  <c r="DX19" i="2"/>
  <c r="DP19" i="2"/>
  <c r="DH19" i="2"/>
  <c r="CZ19" i="2"/>
  <c r="CR28" i="2"/>
  <c r="CJ28" i="2"/>
  <c r="CB28" i="2"/>
  <c r="BT28" i="2"/>
  <c r="CR25" i="2"/>
  <c r="CJ25" i="2"/>
  <c r="CB25" i="2"/>
  <c r="BT25" i="2"/>
  <c r="CR22" i="2"/>
  <c r="CJ22" i="2"/>
  <c r="CB22" i="2"/>
  <c r="BT22" i="2"/>
  <c r="CR19" i="2"/>
  <c r="CJ19" i="2"/>
  <c r="CB19" i="2"/>
  <c r="BT19" i="2"/>
  <c r="BL28" i="2"/>
  <c r="BD28" i="2"/>
  <c r="AV28" i="2"/>
  <c r="AN28" i="2"/>
  <c r="BL25" i="2"/>
  <c r="BD25" i="2"/>
  <c r="AV25" i="2"/>
  <c r="AN25" i="2"/>
  <c r="BL22" i="2"/>
  <c r="BD22" i="2"/>
  <c r="AV22" i="2"/>
  <c r="AN22" i="2"/>
  <c r="BL19" i="2"/>
  <c r="BD19" i="2"/>
  <c r="AV19" i="2"/>
  <c r="AN19" i="2"/>
  <c r="AF28" i="2"/>
  <c r="X28" i="2"/>
  <c r="AF25" i="2"/>
  <c r="X25" i="2"/>
  <c r="AF22" i="2"/>
  <c r="X22" i="2"/>
  <c r="AF19" i="2"/>
  <c r="X19" i="2"/>
  <c r="G28" i="2"/>
  <c r="C12" i="1"/>
  <c r="C9" i="1"/>
  <c r="C6" i="1"/>
  <c r="E3" i="1"/>
  <c r="D3" i="3" s="1"/>
  <c r="C36" i="1"/>
  <c r="C33" i="1"/>
  <c r="C30" i="1"/>
  <c r="C27" i="1"/>
  <c r="C24" i="1"/>
  <c r="C21" i="1"/>
  <c r="C15" i="1"/>
  <c r="C3" i="3"/>
  <c r="C6" i="3"/>
  <c r="C9" i="3"/>
  <c r="C12" i="3"/>
  <c r="C15" i="3"/>
  <c r="C24" i="3"/>
  <c r="C30" i="3"/>
  <c r="C36" i="3"/>
  <c r="E39" i="1" l="1"/>
  <c r="D39" i="3" s="1"/>
  <c r="E24" i="1"/>
  <c r="D24" i="3" s="1"/>
  <c r="E15" i="1"/>
  <c r="D15" i="3" s="1"/>
  <c r="E27" i="1"/>
  <c r="D27" i="3" s="1"/>
  <c r="H9" i="3"/>
  <c r="G9" i="3"/>
  <c r="H13" i="3"/>
  <c r="G13" i="3"/>
  <c r="H17" i="3"/>
  <c r="G17" i="3"/>
  <c r="H21" i="3"/>
  <c r="G21" i="3"/>
  <c r="N19" i="3"/>
  <c r="M19" i="3"/>
  <c r="N3" i="3"/>
  <c r="O3" i="3" s="1"/>
  <c r="M3" i="3"/>
  <c r="H15" i="3"/>
  <c r="G15" i="3"/>
  <c r="H12" i="3"/>
  <c r="G12" i="3"/>
  <c r="H16" i="3"/>
  <c r="G16" i="3"/>
  <c r="N20" i="3"/>
  <c r="M20" i="3"/>
  <c r="K10" i="3"/>
  <c r="J10" i="3"/>
  <c r="K14" i="3"/>
  <c r="J14" i="3"/>
  <c r="K18" i="3"/>
  <c r="J18" i="3"/>
  <c r="K22" i="3"/>
  <c r="J22" i="3"/>
  <c r="H26" i="3"/>
  <c r="G26" i="3"/>
  <c r="N26" i="3"/>
  <c r="M26" i="3"/>
  <c r="N18" i="3"/>
  <c r="M18" i="3"/>
  <c r="N10" i="3"/>
  <c r="M10" i="3"/>
  <c r="N2" i="3"/>
  <c r="O2" i="3" s="1"/>
  <c r="M2" i="3"/>
  <c r="H11" i="3"/>
  <c r="G11" i="3"/>
  <c r="N21" i="3"/>
  <c r="M21" i="3"/>
  <c r="H20" i="3"/>
  <c r="G20" i="3"/>
  <c r="E9" i="1"/>
  <c r="D9" i="3" s="1"/>
  <c r="K7" i="3"/>
  <c r="J7" i="3"/>
  <c r="K11" i="3"/>
  <c r="J11" i="3"/>
  <c r="K15" i="3"/>
  <c r="J15" i="3"/>
  <c r="K19" i="3"/>
  <c r="J19" i="3"/>
  <c r="K23" i="3"/>
  <c r="J23" i="3"/>
  <c r="H27" i="3"/>
  <c r="G27" i="3"/>
  <c r="N27" i="3"/>
  <c r="M27" i="3"/>
  <c r="N17" i="3"/>
  <c r="M17" i="3"/>
  <c r="N9" i="3"/>
  <c r="M9" i="3"/>
  <c r="H7" i="3"/>
  <c r="G7" i="3"/>
  <c r="H23" i="3"/>
  <c r="G23" i="3"/>
  <c r="K8" i="3"/>
  <c r="J8" i="3"/>
  <c r="K12" i="3"/>
  <c r="J12" i="3"/>
  <c r="K16" i="3"/>
  <c r="J16" i="3"/>
  <c r="K20" i="3"/>
  <c r="J20" i="3"/>
  <c r="N16" i="3"/>
  <c r="M16" i="3"/>
  <c r="N8" i="3"/>
  <c r="M8" i="3"/>
  <c r="K27" i="3"/>
  <c r="J27" i="3"/>
  <c r="K2" i="3"/>
  <c r="L2" i="3" s="1"/>
  <c r="J2" i="3"/>
  <c r="K17" i="3"/>
  <c r="J17" i="3"/>
  <c r="K21" i="3"/>
  <c r="J21" i="3"/>
  <c r="N15" i="3"/>
  <c r="M15" i="3"/>
  <c r="N7" i="3"/>
  <c r="M7" i="3"/>
  <c r="H19" i="3"/>
  <c r="G19" i="3"/>
  <c r="N23" i="3"/>
  <c r="M23" i="3"/>
  <c r="N13" i="3"/>
  <c r="M13" i="3"/>
  <c r="H8" i="3"/>
  <c r="G8" i="3"/>
  <c r="K9" i="3"/>
  <c r="J9" i="3"/>
  <c r="K13" i="3"/>
  <c r="J13" i="3"/>
  <c r="H10" i="3"/>
  <c r="G10" i="3"/>
  <c r="H14" i="3"/>
  <c r="G14" i="3"/>
  <c r="H18" i="3"/>
  <c r="G18" i="3"/>
  <c r="H22" i="3"/>
  <c r="G22" i="3"/>
  <c r="K26" i="3"/>
  <c r="J26" i="3"/>
  <c r="N14" i="3"/>
  <c r="M14" i="3"/>
  <c r="N42" i="3"/>
  <c r="M42" i="3"/>
  <c r="H25" i="3"/>
  <c r="G25" i="3"/>
  <c r="K25" i="3"/>
  <c r="J25" i="3"/>
  <c r="H41" i="3"/>
  <c r="G41" i="3"/>
  <c r="K41" i="3"/>
  <c r="J41" i="3"/>
  <c r="N41" i="3"/>
  <c r="M41" i="3"/>
  <c r="H40" i="3"/>
  <c r="G40" i="3"/>
  <c r="K40" i="3"/>
  <c r="J40" i="3"/>
  <c r="N40" i="3"/>
  <c r="M40" i="3"/>
  <c r="N39" i="3"/>
  <c r="M39" i="3"/>
  <c r="H39" i="3"/>
  <c r="G39" i="3"/>
  <c r="K39" i="3"/>
  <c r="J39" i="3"/>
  <c r="H38" i="3"/>
  <c r="G38" i="3"/>
  <c r="K38" i="3"/>
  <c r="J38" i="3"/>
  <c r="N38" i="3"/>
  <c r="M38" i="3"/>
  <c r="H37" i="3"/>
  <c r="G37" i="3"/>
  <c r="N37" i="3"/>
  <c r="M37" i="3"/>
  <c r="K37" i="3"/>
  <c r="J37" i="3"/>
  <c r="H36" i="3"/>
  <c r="G36" i="3"/>
  <c r="N36" i="3"/>
  <c r="M36" i="3"/>
  <c r="K36" i="3"/>
  <c r="J36" i="3"/>
  <c r="H35" i="3"/>
  <c r="G35" i="3"/>
  <c r="N35" i="3"/>
  <c r="M35" i="3"/>
  <c r="K35" i="3"/>
  <c r="J35" i="3"/>
  <c r="H34" i="3"/>
  <c r="G34" i="3"/>
  <c r="K34" i="3"/>
  <c r="J34" i="3"/>
  <c r="N34" i="3"/>
  <c r="M34" i="3"/>
  <c r="K33" i="3"/>
  <c r="J33" i="3"/>
  <c r="N33" i="3"/>
  <c r="M33" i="3"/>
  <c r="H33" i="3"/>
  <c r="G33" i="3"/>
  <c r="N32" i="3"/>
  <c r="M32" i="3"/>
  <c r="H32" i="3"/>
  <c r="G32" i="3"/>
  <c r="K32" i="3"/>
  <c r="J32" i="3"/>
  <c r="N31" i="3"/>
  <c r="M31" i="3"/>
  <c r="H31" i="3"/>
  <c r="G31" i="3"/>
  <c r="K31" i="3"/>
  <c r="J31" i="3"/>
  <c r="H30" i="3"/>
  <c r="G30" i="3"/>
  <c r="K30" i="3"/>
  <c r="J30" i="3"/>
  <c r="N30" i="3"/>
  <c r="M30" i="3"/>
  <c r="H29" i="3"/>
  <c r="G29" i="3"/>
  <c r="N29" i="3"/>
  <c r="M29" i="3"/>
  <c r="K29" i="3"/>
  <c r="J29" i="3"/>
  <c r="K28" i="3"/>
  <c r="J28" i="3"/>
  <c r="N28" i="3"/>
  <c r="M28" i="3"/>
  <c r="H28" i="3"/>
  <c r="G28" i="3"/>
  <c r="N25" i="3"/>
  <c r="M25" i="3"/>
  <c r="N22" i="3"/>
  <c r="M22" i="3"/>
  <c r="N12" i="3"/>
  <c r="M12" i="3"/>
  <c r="K24" i="3"/>
  <c r="J24" i="3"/>
  <c r="H24" i="3"/>
  <c r="G24" i="3"/>
  <c r="N24" i="3"/>
  <c r="M24" i="3"/>
  <c r="H6" i="3"/>
  <c r="G6" i="3"/>
  <c r="K6" i="3"/>
  <c r="J6" i="3"/>
  <c r="N6" i="3"/>
  <c r="M6" i="3"/>
  <c r="N5" i="3"/>
  <c r="M5" i="3"/>
  <c r="K5" i="3"/>
  <c r="J5" i="3"/>
  <c r="H5" i="3"/>
  <c r="G5" i="3"/>
  <c r="N4" i="3"/>
  <c r="M4" i="3"/>
  <c r="K4" i="3"/>
  <c r="J4" i="3"/>
  <c r="H4" i="3"/>
  <c r="G4" i="3"/>
  <c r="E18" i="1"/>
  <c r="D18" i="3" s="1"/>
  <c r="E42" i="1"/>
  <c r="D42" i="3" s="1"/>
  <c r="E36" i="1"/>
  <c r="D36" i="3" s="1"/>
  <c r="K42" i="3"/>
  <c r="J42" i="3"/>
  <c r="E6" i="1"/>
  <c r="D6" i="3" s="1"/>
  <c r="D6" i="1"/>
  <c r="G42" i="3"/>
  <c r="E12" i="1"/>
  <c r="D12" i="3" s="1"/>
  <c r="D36" i="1"/>
  <c r="E33" i="1"/>
  <c r="D33" i="3" s="1"/>
  <c r="E30" i="1"/>
  <c r="D30" i="3" s="1"/>
  <c r="E21" i="1"/>
  <c r="D21" i="3" s="1"/>
  <c r="D21" i="1"/>
  <c r="D39" i="1"/>
  <c r="D30" i="1"/>
  <c r="D9" i="1"/>
  <c r="KZ36" i="2"/>
  <c r="KJ36" i="2"/>
  <c r="KB36" i="2"/>
  <c r="JT36" i="2"/>
  <c r="JD36" i="2"/>
  <c r="IV36" i="2"/>
  <c r="HX36" i="2"/>
  <c r="HP36" i="2"/>
  <c r="HH36" i="2"/>
  <c r="GR36" i="2"/>
  <c r="GJ36" i="2"/>
  <c r="GB36" i="2"/>
  <c r="FL36" i="2"/>
  <c r="FD36" i="2"/>
  <c r="EF36" i="2"/>
  <c r="DX36" i="2"/>
  <c r="DP36" i="2"/>
  <c r="CZ36" i="2"/>
  <c r="CR36" i="2"/>
  <c r="BT36" i="2"/>
  <c r="BL36" i="2"/>
  <c r="BD36" i="2"/>
  <c r="AN36" i="2"/>
  <c r="AF36" i="2"/>
  <c r="D24" i="1"/>
  <c r="D12" i="1"/>
  <c r="LH36" i="2"/>
  <c r="LP36" i="2"/>
  <c r="KR36" i="2"/>
  <c r="JL36" i="2"/>
  <c r="IN36" i="2"/>
  <c r="IF36" i="2"/>
  <c r="GZ36" i="2"/>
  <c r="FT36" i="2"/>
  <c r="EV36" i="2"/>
  <c r="EN36" i="2"/>
  <c r="DH36" i="2"/>
  <c r="CJ36" i="2"/>
  <c r="CB36" i="2"/>
  <c r="AV36" i="2"/>
  <c r="X36" i="2"/>
  <c r="P36" i="2"/>
  <c r="D27" i="1"/>
  <c r="D42" i="1"/>
  <c r="D15" i="1"/>
  <c r="D18" i="1"/>
  <c r="D33" i="1"/>
  <c r="O5" i="3" l="1"/>
  <c r="L3" i="3"/>
  <c r="G8" i="1"/>
  <c r="E8" i="3"/>
  <c r="G15" i="1"/>
  <c r="E15" i="3"/>
  <c r="G9" i="1"/>
  <c r="H9" i="1" s="1"/>
  <c r="E9" i="3"/>
  <c r="L5" i="3"/>
  <c r="O28" i="3"/>
  <c r="L31" i="3"/>
  <c r="L33" i="3"/>
  <c r="L35" i="3"/>
  <c r="O36" i="3"/>
  <c r="L39" i="3"/>
  <c r="G20" i="1"/>
  <c r="E20" i="3"/>
  <c r="G13" i="1"/>
  <c r="E13" i="3"/>
  <c r="O24" i="3"/>
  <c r="L28" i="3"/>
  <c r="O30" i="3"/>
  <c r="O32" i="3"/>
  <c r="O34" i="3"/>
  <c r="O35" i="3"/>
  <c r="O38" i="3"/>
  <c r="L25" i="3"/>
  <c r="G14" i="1"/>
  <c r="E14" i="3"/>
  <c r="G26" i="1"/>
  <c r="E26" i="3"/>
  <c r="G21" i="1"/>
  <c r="E21" i="3"/>
  <c r="G3" i="1"/>
  <c r="E3" i="3"/>
  <c r="G23" i="1"/>
  <c r="E23" i="3"/>
  <c r="G27" i="1"/>
  <c r="E27" i="3"/>
  <c r="G16" i="1"/>
  <c r="H16" i="1" s="1"/>
  <c r="E16" i="3"/>
  <c r="O6" i="3"/>
  <c r="O25" i="3"/>
  <c r="L29" i="3"/>
  <c r="L30" i="3"/>
  <c r="O31" i="3"/>
  <c r="L34" i="3"/>
  <c r="L37" i="3"/>
  <c r="L38" i="3"/>
  <c r="O39" i="3"/>
  <c r="O41" i="3"/>
  <c r="G19" i="1"/>
  <c r="E19" i="3"/>
  <c r="G10" i="1"/>
  <c r="E10" i="3"/>
  <c r="G7" i="1"/>
  <c r="E7" i="3"/>
  <c r="G17" i="1"/>
  <c r="E17" i="3"/>
  <c r="G11" i="1"/>
  <c r="E11" i="3"/>
  <c r="G18" i="1"/>
  <c r="E18" i="3"/>
  <c r="F6" i="1"/>
  <c r="L6" i="3"/>
  <c r="L24" i="3"/>
  <c r="O29" i="3"/>
  <c r="L32" i="3"/>
  <c r="O33" i="3"/>
  <c r="L36" i="3"/>
  <c r="O37" i="3"/>
  <c r="O40" i="3"/>
  <c r="L41" i="3"/>
  <c r="O42" i="3"/>
  <c r="L40" i="3"/>
  <c r="G41" i="1"/>
  <c r="E41" i="3"/>
  <c r="G40" i="1"/>
  <c r="E40" i="3"/>
  <c r="G39" i="1"/>
  <c r="E39" i="3"/>
  <c r="G38" i="1"/>
  <c r="E38" i="3"/>
  <c r="G37" i="1"/>
  <c r="E37" i="3"/>
  <c r="G36" i="1"/>
  <c r="E36" i="3"/>
  <c r="G35" i="1"/>
  <c r="E35" i="3"/>
  <c r="G34" i="1"/>
  <c r="E34" i="3"/>
  <c r="G33" i="1"/>
  <c r="E33" i="3"/>
  <c r="G32" i="1"/>
  <c r="E32" i="3"/>
  <c r="G31" i="1"/>
  <c r="E31" i="3"/>
  <c r="G30" i="1"/>
  <c r="E30" i="3"/>
  <c r="G29" i="1"/>
  <c r="E29" i="3"/>
  <c r="G28" i="1"/>
  <c r="E28" i="3"/>
  <c r="G25" i="1"/>
  <c r="E25" i="3"/>
  <c r="G22" i="1"/>
  <c r="E22" i="3"/>
  <c r="G12" i="1"/>
  <c r="E12" i="3"/>
  <c r="G24" i="1"/>
  <c r="E24" i="3"/>
  <c r="L42" i="3"/>
  <c r="O9" i="3"/>
  <c r="O4" i="3"/>
  <c r="O20" i="3"/>
  <c r="O8" i="3"/>
  <c r="O16" i="3"/>
  <c r="O12" i="3"/>
  <c r="O23" i="3"/>
  <c r="O7" i="3"/>
  <c r="O14" i="3"/>
  <c r="O17" i="3"/>
  <c r="O10" i="3"/>
  <c r="O15" i="3"/>
  <c r="O27" i="3"/>
  <c r="O18" i="3"/>
  <c r="O19" i="3"/>
  <c r="O26" i="3"/>
  <c r="O13" i="3"/>
  <c r="O22" i="3"/>
  <c r="O11" i="3"/>
  <c r="O21" i="3"/>
  <c r="L16" i="3"/>
  <c r="L20" i="3"/>
  <c r="L7" i="3"/>
  <c r="L19" i="3"/>
  <c r="L21" i="3"/>
  <c r="L26" i="3"/>
  <c r="L14" i="3"/>
  <c r="L8" i="3"/>
  <c r="L11" i="3"/>
  <c r="L23" i="3"/>
  <c r="L9" i="3"/>
  <c r="L4" i="3"/>
  <c r="L12" i="3"/>
  <c r="L22" i="3"/>
  <c r="L10" i="3"/>
  <c r="L27" i="3"/>
  <c r="L13" i="3"/>
  <c r="L18" i="3"/>
  <c r="L17" i="3"/>
  <c r="L15" i="3"/>
  <c r="G4" i="1"/>
  <c r="E4" i="3"/>
  <c r="G5" i="1"/>
  <c r="E5" i="3"/>
  <c r="G6" i="1"/>
  <c r="E6" i="3"/>
  <c r="G42" i="1"/>
  <c r="E42" i="3"/>
  <c r="F12" i="1"/>
  <c r="F30" i="1"/>
  <c r="F42" i="1"/>
  <c r="F33" i="1"/>
  <c r="F24" i="1"/>
  <c r="F36" i="1"/>
  <c r="F39" i="1"/>
  <c r="F15" i="1"/>
  <c r="F18" i="1"/>
  <c r="F27" i="1"/>
  <c r="F9" i="1"/>
  <c r="F21" i="1"/>
  <c r="G22" i="2"/>
  <c r="H27" i="1" l="1"/>
  <c r="H21" i="1"/>
  <c r="H4" i="1"/>
  <c r="H10" i="1"/>
  <c r="H11" i="1"/>
  <c r="H19" i="1"/>
  <c r="H17" i="1"/>
  <c r="H5" i="1"/>
  <c r="H14" i="1"/>
  <c r="H20" i="1"/>
  <c r="H15" i="1"/>
  <c r="H18" i="1"/>
  <c r="H25" i="1"/>
  <c r="H8" i="1"/>
  <c r="H41" i="1"/>
  <c r="H40" i="1"/>
  <c r="H39" i="1"/>
  <c r="H38" i="1"/>
  <c r="H37" i="1"/>
  <c r="H36" i="1"/>
  <c r="H35" i="1"/>
  <c r="H34" i="1"/>
  <c r="H33" i="1"/>
  <c r="H32" i="1"/>
  <c r="H31" i="1"/>
  <c r="H30" i="1"/>
  <c r="H29" i="1"/>
  <c r="H28" i="1"/>
  <c r="H26" i="1"/>
  <c r="H22" i="1"/>
  <c r="H23" i="1"/>
  <c r="H13" i="1"/>
  <c r="H12" i="1"/>
  <c r="H24" i="1"/>
  <c r="H7" i="1"/>
  <c r="H6" i="1"/>
  <c r="H2" i="3"/>
  <c r="G2" i="3"/>
  <c r="H42" i="1"/>
  <c r="G36" i="2"/>
  <c r="I6" i="3" l="1"/>
  <c r="I37" i="3"/>
  <c r="I39" i="3"/>
  <c r="I33" i="3"/>
  <c r="I28" i="3"/>
  <c r="I38" i="3"/>
  <c r="I40" i="3"/>
  <c r="I35" i="3"/>
  <c r="I30" i="3"/>
  <c r="I29" i="3"/>
  <c r="I41" i="3"/>
  <c r="I31" i="3"/>
  <c r="I24" i="3"/>
  <c r="I25" i="3"/>
  <c r="I4" i="3"/>
  <c r="I36" i="3"/>
  <c r="I32" i="3"/>
  <c r="I5" i="3"/>
  <c r="I34" i="3"/>
  <c r="I3" i="3"/>
  <c r="I19" i="3"/>
  <c r="I10" i="3"/>
  <c r="I8" i="3"/>
  <c r="I16" i="3"/>
  <c r="I15" i="3"/>
  <c r="I26" i="3"/>
  <c r="I2" i="3"/>
  <c r="I17" i="3"/>
  <c r="I27" i="3"/>
  <c r="I9" i="3"/>
  <c r="I12" i="3"/>
  <c r="I11" i="3"/>
  <c r="I23" i="3"/>
  <c r="I21" i="3"/>
  <c r="I7" i="3"/>
  <c r="I13" i="3"/>
  <c r="I22" i="3"/>
  <c r="I20" i="3"/>
  <c r="I42" i="3"/>
  <c r="I14" i="3"/>
  <c r="I18" i="3"/>
  <c r="G2" i="1"/>
  <c r="E2" i="3"/>
  <c r="I41" i="1" l="1"/>
  <c r="I37" i="1"/>
  <c r="I33" i="1"/>
  <c r="I29" i="1"/>
  <c r="I40" i="1"/>
  <c r="I36" i="1"/>
  <c r="I32" i="1"/>
  <c r="I28" i="1"/>
  <c r="F28" i="3" s="1"/>
  <c r="I24" i="1"/>
  <c r="F24" i="3" s="1"/>
  <c r="I39" i="1"/>
  <c r="I35" i="1"/>
  <c r="I31" i="1"/>
  <c r="I25" i="1"/>
  <c r="I38" i="1"/>
  <c r="I34" i="1"/>
  <c r="I30" i="1"/>
  <c r="I4" i="1"/>
  <c r="F4" i="3" s="1"/>
  <c r="I16" i="1"/>
  <c r="F16" i="3" s="1"/>
  <c r="I20" i="1"/>
  <c r="F20" i="3" s="1"/>
  <c r="I8" i="1"/>
  <c r="F8" i="3" s="1"/>
  <c r="I12" i="1"/>
  <c r="F12" i="3" s="1"/>
  <c r="I13" i="1"/>
  <c r="F13" i="3" s="1"/>
  <c r="I26" i="1"/>
  <c r="F26" i="3" s="1"/>
  <c r="I21" i="1"/>
  <c r="F21" i="3" s="1"/>
  <c r="I7" i="1"/>
  <c r="F7" i="3" s="1"/>
  <c r="I23" i="1"/>
  <c r="I10" i="1"/>
  <c r="F10" i="3" s="1"/>
  <c r="I5" i="1"/>
  <c r="F5" i="3" s="1"/>
  <c r="I6" i="1"/>
  <c r="F6" i="3" s="1"/>
  <c r="I11" i="1"/>
  <c r="F11" i="3" s="1"/>
  <c r="I27" i="1"/>
  <c r="I18" i="1"/>
  <c r="F18" i="3" s="1"/>
  <c r="I9" i="1"/>
  <c r="F9" i="3" s="1"/>
  <c r="I14" i="1"/>
  <c r="F14" i="3" s="1"/>
  <c r="I15" i="1"/>
  <c r="F15" i="3" s="1"/>
  <c r="I22" i="1"/>
  <c r="F22" i="3" s="1"/>
  <c r="I17" i="1"/>
  <c r="F17" i="3" s="1"/>
  <c r="H3" i="1"/>
  <c r="I19" i="1"/>
  <c r="F19" i="3" s="1"/>
  <c r="I42" i="1"/>
  <c r="F42" i="3" s="1"/>
  <c r="I3" i="1"/>
  <c r="F3" i="3" s="1"/>
  <c r="I2" i="1"/>
  <c r="F2" i="3" s="1"/>
  <c r="J34" i="1" l="1"/>
  <c r="F34" i="3"/>
  <c r="J25" i="1"/>
  <c r="F25" i="3"/>
  <c r="F40" i="3"/>
  <c r="J40" i="1"/>
  <c r="J36" i="1"/>
  <c r="F36" i="3"/>
  <c r="F31" i="3"/>
  <c r="J31" i="1"/>
  <c r="J29" i="1"/>
  <c r="F29" i="3"/>
  <c r="J38" i="1"/>
  <c r="F38" i="3"/>
  <c r="F35" i="3"/>
  <c r="J35" i="1"/>
  <c r="J33" i="1"/>
  <c r="F33" i="3"/>
  <c r="J30" i="1"/>
  <c r="F30" i="3"/>
  <c r="F39" i="3"/>
  <c r="J39" i="1"/>
  <c r="J37" i="1"/>
  <c r="F37" i="3"/>
  <c r="F32" i="3"/>
  <c r="J32" i="1"/>
  <c r="J41" i="1"/>
  <c r="F41" i="3"/>
  <c r="F27" i="3"/>
  <c r="J28" i="1"/>
  <c r="F23" i="3"/>
  <c r="J24" i="1"/>
  <c r="J42" i="1"/>
  <c r="J18" i="1"/>
  <c r="J5" i="1"/>
  <c r="J8" i="1"/>
  <c r="J27" i="1"/>
  <c r="J26" i="1"/>
  <c r="J14" i="1"/>
  <c r="J22" i="1"/>
  <c r="J15" i="1"/>
  <c r="J10" i="1"/>
  <c r="J13" i="1"/>
  <c r="J21" i="1"/>
  <c r="J19" i="1"/>
  <c r="J20" i="1"/>
  <c r="J11" i="1"/>
  <c r="J23" i="1"/>
  <c r="J16" i="1"/>
  <c r="J3" i="1"/>
  <c r="J17" i="1"/>
  <c r="J9" i="1"/>
  <c r="J6" i="1"/>
  <c r="J7" i="1"/>
  <c r="J12" i="1"/>
  <c r="J4" i="1"/>
</calcChain>
</file>

<file path=xl/sharedStrings.xml><?xml version="1.0" encoding="utf-8"?>
<sst xmlns="http://schemas.openxmlformats.org/spreadsheetml/2006/main" count="1170" uniqueCount="165">
  <si>
    <t>Unit 1</t>
  </si>
  <si>
    <t>Units 1 &amp; 2</t>
  </si>
  <si>
    <t>Units 1-5</t>
  </si>
  <si>
    <t>Units 6-11</t>
  </si>
  <si>
    <t>Effort</t>
  </si>
  <si>
    <t>Week 1</t>
  </si>
  <si>
    <t>Vocabulary Log</t>
  </si>
  <si>
    <t>Percent completed with fidelity and integrity</t>
  </si>
  <si>
    <t>Percent completed daily</t>
  </si>
  <si>
    <t>Cornell Notes</t>
  </si>
  <si>
    <t>Percent effort on initial guess</t>
  </si>
  <si>
    <t>Percent of notes written from short-term memory as opposed to copied from PowerPoint slide</t>
  </si>
  <si>
    <t>Before writing my summary, I reread my notes checking for understanding and completeness, and gave a complete answer to the title question in 3-5 sentences (rate yourself on a scale of 0-10 where 10 is your best effort).</t>
  </si>
  <si>
    <t>Self-directed learning</t>
  </si>
  <si>
    <t>Effort Week 1</t>
  </si>
  <si>
    <t>Units 1, 2, 3</t>
  </si>
  <si>
    <t>Units 2, 3, 4</t>
  </si>
  <si>
    <t>Units 3, 4, 5</t>
  </si>
  <si>
    <t>Units 4, 5, 6</t>
  </si>
  <si>
    <t>Units 5, 6, 7</t>
  </si>
  <si>
    <t>Units 6, 7, 8</t>
  </si>
  <si>
    <t>Units 7, 8, 9</t>
  </si>
  <si>
    <t>Units 8, 9, 10</t>
  </si>
  <si>
    <t>Units 9, 10, 11</t>
  </si>
  <si>
    <t>Units 1-11</t>
  </si>
  <si>
    <t>Total</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</si>
  <si>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</si>
  <si>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</si>
  <si>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</si>
  <si>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</si>
  <si>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</si>
  <si>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</si>
  <si>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</si>
  <si>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</si>
  <si>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</si>
  <si>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</si>
  <si>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</si>
  <si>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</si>
  <si>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</si>
  <si>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</si>
  <si>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</si>
  <si>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</si>
  <si>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</si>
  <si>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</si>
  <si>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</si>
  <si>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</si>
  <si>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</si>
  <si>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</si>
  <si>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</si>
  <si>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</si>
  <si>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</si>
  <si>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</si>
  <si>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</si>
  <si>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</si>
  <si>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</si>
  <si>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</si>
  <si>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</si>
  <si>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</si>
  <si>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</si>
  <si>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</si>
  <si>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</si>
  <si>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</si>
  <si>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</si>
  <si>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</si>
  <si>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</si>
  <si>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</si>
  <si>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t>
  </si>
  <si>
    <t>Effort Week 2</t>
  </si>
  <si>
    <t>Effort Week 3</t>
  </si>
  <si>
    <t>Effort Week 4</t>
  </si>
  <si>
    <t>Effort Week 5</t>
  </si>
  <si>
    <t>Effort Week 6</t>
  </si>
  <si>
    <t>Effort Week 7</t>
  </si>
  <si>
    <t>Effort Week 8</t>
  </si>
  <si>
    <t>Effort Week 9</t>
  </si>
  <si>
    <t>Effort Week 10</t>
  </si>
  <si>
    <t>Effort Week 11</t>
  </si>
  <si>
    <t>Effort Week 12</t>
  </si>
  <si>
    <t>Effort Week 13</t>
  </si>
  <si>
    <t>Effort Week 14</t>
  </si>
  <si>
    <t>Effort Week 15</t>
  </si>
  <si>
    <t>Effort Week 16</t>
  </si>
  <si>
    <t>Effort Week 17</t>
  </si>
  <si>
    <t>Effort Week 18</t>
  </si>
  <si>
    <t>Effort Week 19</t>
  </si>
  <si>
    <t>Effort Week 20</t>
  </si>
  <si>
    <t>Effort Week 21</t>
  </si>
  <si>
    <t>Effort Week 22</t>
  </si>
  <si>
    <t>Effort Week 23</t>
  </si>
  <si>
    <t>Effort Week 24</t>
  </si>
  <si>
    <t>Effort Week 25</t>
  </si>
  <si>
    <t>Effort Week 26</t>
  </si>
  <si>
    <t>Effort Week 27</t>
  </si>
  <si>
    <t>Effort Week 28</t>
  </si>
  <si>
    <t>Effort Week 29</t>
  </si>
  <si>
    <t>Effort Week 30</t>
  </si>
  <si>
    <t>Effort Week 31</t>
  </si>
  <si>
    <t>Effort Week 32</t>
  </si>
  <si>
    <t>Effort Week 33</t>
  </si>
  <si>
    <t>Effort Week 34</t>
  </si>
  <si>
    <t>Effort Week 35</t>
  </si>
  <si>
    <t>Effort Week 36</t>
  </si>
  <si>
    <t>Effort Week 37</t>
  </si>
  <si>
    <t>Effort Week 38</t>
  </si>
  <si>
    <t>Effort Week 39</t>
  </si>
  <si>
    <t>Effort Week 40</t>
  </si>
  <si>
    <t>Effort Week 41</t>
  </si>
  <si>
    <t>Average Effort</t>
  </si>
  <si>
    <t>▲</t>
  </si>
  <si>
    <t>▼</t>
  </si>
  <si>
    <t>Change in Effort</t>
  </si>
  <si>
    <t>Percent Effort</t>
  </si>
  <si>
    <t>Percent completed</t>
  </si>
  <si>
    <r>
      <t xml:space="preserve">Multiple of the following: unanswered higher order thinking questions, topics you want to know more about, and </t>
    </r>
    <r>
      <rPr>
        <i/>
        <u/>
        <sz val="11"/>
        <color theme="1"/>
        <rFont val="Calibri"/>
        <family val="2"/>
        <scheme val="minor"/>
      </rPr>
      <t>original</t>
    </r>
    <r>
      <rPr>
        <sz val="11"/>
        <color theme="1"/>
        <rFont val="Calibri"/>
        <family val="2"/>
        <scheme val="minor"/>
      </rPr>
      <t xml:space="preserve"> cues posed in question form (rate yourself on a scale of 0-10 where 10 is your best effort).</t>
    </r>
  </si>
  <si>
    <r>
      <t>Make-up Assignments</t>
    </r>
    <r>
      <rPr>
        <sz val="11"/>
        <color theme="1"/>
        <rFont val="Calibri"/>
        <family val="2"/>
        <scheme val="minor"/>
      </rPr>
      <t xml:space="preserve">                                                                                                                 (if none are due this week, carry over score from previous week)</t>
    </r>
  </si>
  <si>
    <t>Completed with fidelity and integrity</t>
  </si>
  <si>
    <t>Change in Average Effort</t>
  </si>
  <si>
    <t xml:space="preserve"> Vocabulary Effort (to calculate average effort)</t>
  </si>
  <si>
    <t xml:space="preserve">Vocabulary Effort (for graph) </t>
  </si>
  <si>
    <t>Average Vocabulary Effort (for graph)</t>
  </si>
  <si>
    <t>Cornell Notes Effort (for graph)</t>
  </si>
  <si>
    <t xml:space="preserve"> Cornell Notes Effort (to calculate average effort)</t>
  </si>
  <si>
    <t>Average Cornell Notes Effort (for graph)</t>
  </si>
  <si>
    <t>Self-directed Effort (for graph)</t>
  </si>
  <si>
    <t>Self-directed Effort (to calculate average effort)</t>
  </si>
  <si>
    <t>Average Self-directed Effort (for graph)</t>
  </si>
  <si>
    <t>Number Correct</t>
  </si>
  <si>
    <r>
      <t xml:space="preserve">Quizlet Learn                                                                                                                           </t>
    </r>
    <r>
      <rPr>
        <sz val="11"/>
        <color theme="1"/>
        <rFont val="Calibri"/>
        <family val="2"/>
        <scheme val="minor"/>
      </rPr>
      <t xml:space="preserve"> (if none are due this week, carry over score from previous week)</t>
    </r>
  </si>
  <si>
    <t>AP Test Percent</t>
  </si>
  <si>
    <t>Curved %</t>
  </si>
  <si>
    <t>AP Score</t>
  </si>
  <si>
    <t>Points</t>
  </si>
  <si>
    <t>Do not delete</t>
  </si>
  <si>
    <t>Vocabulary Quizzes</t>
  </si>
  <si>
    <t>Unit Tests</t>
  </si>
  <si>
    <t>Units 3 &amp; 4</t>
  </si>
  <si>
    <t>Units 5 &amp; 6</t>
  </si>
  <si>
    <t>Units 7 &amp; 8</t>
  </si>
  <si>
    <t>Unit 11</t>
  </si>
  <si>
    <t>Units 8 &amp; 9</t>
  </si>
  <si>
    <t xml:space="preserve">Curved Percent </t>
  </si>
  <si>
    <t>Number Possible</t>
  </si>
  <si>
    <t>Lab Reports</t>
  </si>
  <si>
    <t>Introduction</t>
  </si>
  <si>
    <t>Method</t>
  </si>
  <si>
    <t>Effort you put into learning Anatomy &amp; Physiology content beyond what you received a grade for. Think about how often you did the following:                                                                                                    1) talked about what you are learning with friends and family              2) posed questions to your classmates and teacher                                                 3) reviewed vocabulary that you were not going to be quizzed on within a week                                                                                                                                            4) reviewed your Cornell notes from units you would not be tested on within a week                                                                                                                          5) sought a deeper understanding of concepts covered knowing that this extra understanding would not be tested                                                                                 6) made connections between Anatomy &amp; Physiology and other subjects you are learning about                                                                                                         7) made connections between Anatomy &amp; Physiology and your life and to society                                                                                                                                   (rate yourself on a scale of 0-10 where 10 is your best effort).</t>
  </si>
  <si>
    <t>Enzyme Activity</t>
  </si>
  <si>
    <t>Osmosis Rate</t>
  </si>
  <si>
    <t>Minute Volume</t>
  </si>
  <si>
    <t>What Diet is Best?</t>
  </si>
  <si>
    <t>Cardiovascular Health</t>
  </si>
  <si>
    <t>Total Points</t>
  </si>
  <si>
    <t>Percent</t>
  </si>
  <si>
    <t>Analysis</t>
  </si>
  <si>
    <t>Justifica-tion</t>
  </si>
  <si>
    <t>Change in Quiz Performance</t>
  </si>
  <si>
    <t>Percent Quiz Performance</t>
  </si>
  <si>
    <t>Average Percent Quiz Performance</t>
  </si>
  <si>
    <t>Change in Average Quiz Performance</t>
  </si>
  <si>
    <t>Percent quiz performance</t>
  </si>
  <si>
    <t>Total Points Possible</t>
  </si>
  <si>
    <t>Touch Receptors</t>
  </si>
  <si>
    <t>Turned in on time (100=on time. Subtract 5 for each day late.)</t>
  </si>
  <si>
    <t xml:space="preserve">           Total Percent Performance (Quizzes + Tests (x's 2) + Lab Reports) =</t>
  </si>
  <si>
    <t>Total Percent Performance (Quizzes + Tests (x's 2) + Lab Reports)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</si>
</sst>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theme="1"/>
      <name val="Calibri"/>
      <family val="2"/>
      <scheme val="minor"/>
    </font>
    <font>
      <i/>
      <u/>
      <sz val="11"/>
      <color theme="1"/>
      <name val="Calibri"/>
      <family val="2"/>
      <scheme val="minor"/>
    </font>
    <font>
      <b/>
      <sz val="11"/>
      <color rgb="FFFF0000"/>
      <name val="Calibri"/>
      <family val="2"/>
      <scheme val="minor"/>
    </font>
    <font>
      <sz val="11"/>
      <name val="Calibri"/>
      <family val="2"/>
      <scheme val="minor"/>
    </font>
    <font>
      <b/>
      <sz val="9"/>
      <color theme="1"/>
      <name val="Calibri"/>
      <family val="2"/>
      <scheme val="minor"/>
    </font>
    <font>
      <sz val="11"/>
      <name val="Arial"/>
      <family val="2"/>
    </font>
    <font>
      <b/>
      <sz val="9"/>
      <color theme="4" tint="-0.249977111117893"/>
      <name val="Calibri"/>
      <family val="2"/>
      <scheme val="minor"/>
    </font>
    <font>
      <b/>
      <sz val="11"/>
      <color theme="4" tint="-0.249977111117893"/>
      <name val="Calibri"/>
      <family val="2"/>
      <scheme val="minor"/>
    </font>
    <font>
      <b/>
      <sz val="9"/>
      <color rgb="FFFF0000"/>
      <name val="Calibri"/>
      <family val="2"/>
      <scheme val="minor"/>
    </font>
    <font>
      <b/>
      <sz val="13"/>
      <color theme="1"/>
      <name val="Calibri"/>
      <family val="2"/>
      <scheme val="minor"/>
    </font>
    <font>
      <b/>
      <sz val="16"/>
      <color theme="1"/>
      <name val="Calibri"/>
      <family val="2"/>
      <scheme val="minor"/>
    </font>
    <font>
      <b/>
      <sz val="15.5"/>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8F8A6"/>
        <bgColor indexed="64"/>
      </patternFill>
    </fill>
    <fill>
      <patternFill patternType="solid">
        <fgColor rgb="FF7030A0"/>
        <bgColor indexed="64"/>
      </patternFill>
    </fill>
    <fill>
      <patternFill patternType="solid">
        <fgColor rgb="FFB493F7"/>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0">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1" fillId="0" borderId="0" xfId="0" applyFont="1"/>
    <xf numFmtId="1" fontId="0" fillId="0" borderId="0" xfId="0" applyNumberFormat="1" applyAlignment="1">
      <alignment horizontal="center"/>
    </xf>
    <xf numFmtId="0" fontId="0" fillId="0" borderId="0" xfId="0" applyFont="1"/>
    <xf numFmtId="0" fontId="4" fillId="0" borderId="0" xfId="0" applyFont="1" applyFill="1" applyAlignment="1">
      <alignment horizontal="center" vertical="center"/>
    </xf>
    <xf numFmtId="0" fontId="0" fillId="0" borderId="0" xfId="0" applyFill="1" applyAlignment="1">
      <alignment horizontal="center" vertical="center"/>
    </xf>
    <xf numFmtId="1" fontId="0" fillId="0" borderId="0" xfId="0" applyNumberFormat="1" applyFont="1" applyAlignment="1">
      <alignment horizontal="center"/>
    </xf>
    <xf numFmtId="0" fontId="1" fillId="0" borderId="0" xfId="0" applyFont="1" applyAlignment="1">
      <alignment horizontal="center" vertical="center"/>
    </xf>
    <xf numFmtId="0" fontId="5" fillId="0" borderId="0" xfId="0" applyFont="1" applyAlignment="1">
      <alignment horizontal="center" vertical="center"/>
    </xf>
    <xf numFmtId="0" fontId="7" fillId="0" borderId="9" xfId="0" applyFont="1" applyBorder="1"/>
    <xf numFmtId="0" fontId="7" fillId="0" borderId="9" xfId="0" applyFont="1" applyBorder="1" applyAlignment="1">
      <alignment horizontal="center" vertical="center" wrapText="1"/>
    </xf>
    <xf numFmtId="0" fontId="8" fillId="0" borderId="9" xfId="0" applyFont="1" applyBorder="1"/>
    <xf numFmtId="0" fontId="9" fillId="0" borderId="9" xfId="0" applyFont="1" applyBorder="1" applyAlignment="1">
      <alignment horizontal="center" vertical="center" wrapText="1"/>
    </xf>
    <xf numFmtId="9" fontId="8" fillId="0" borderId="9" xfId="0" applyNumberFormat="1" applyFont="1" applyBorder="1" applyAlignment="1">
      <alignment horizontal="center" vertical="center"/>
    </xf>
    <xf numFmtId="0" fontId="8" fillId="0" borderId="9" xfId="0" applyFont="1" applyBorder="1" applyAlignment="1">
      <alignment horizontal="center" vertical="center"/>
    </xf>
    <xf numFmtId="9" fontId="8" fillId="0" borderId="9" xfId="0" applyNumberFormat="1" applyFont="1" applyBorder="1"/>
    <xf numFmtId="9" fontId="1" fillId="0" borderId="0" xfId="0" applyNumberFormat="1" applyFont="1"/>
    <xf numFmtId="9"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6" fillId="0" borderId="0" xfId="0" applyFont="1"/>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7" fillId="0" borderId="9" xfId="0" applyNumberFormat="1" applyFont="1" applyBorder="1" applyAlignment="1">
      <alignment horizontal="center" vertical="center" wrapText="1"/>
    </xf>
    <xf numFmtId="0" fontId="8" fillId="0" borderId="9" xfId="0" applyNumberFormat="1" applyFont="1" applyBorder="1" applyAlignment="1">
      <alignment horizontal="center" vertical="center"/>
    </xf>
    <xf numFmtId="0" fontId="1" fillId="0" borderId="0" xfId="0" applyNumberFormat="1" applyFont="1"/>
    <xf numFmtId="1" fontId="8" fillId="0" borderId="9" xfId="0" applyNumberFormat="1" applyFont="1" applyBorder="1" applyAlignment="1">
      <alignment horizontal="center" vertical="center"/>
    </xf>
    <xf numFmtId="0" fontId="9"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xf>
    <xf numFmtId="1" fontId="3" fillId="0" borderId="9" xfId="0" applyNumberFormat="1" applyFont="1" applyBorder="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1" fillId="5" borderId="0" xfId="0" applyFont="1" applyFill="1" applyAlignment="1">
      <alignment horizontal="center" vertical="center" wrapText="1"/>
    </xf>
    <xf numFmtId="0" fontId="1" fillId="6" borderId="0" xfId="0" applyFont="1" applyFill="1" applyAlignment="1">
      <alignment horizontal="center" vertical="center" wrapText="1"/>
    </xf>
    <xf numFmtId="0" fontId="1" fillId="7" borderId="0" xfId="0" applyFont="1" applyFill="1" applyAlignment="1">
      <alignment horizontal="center" vertical="center" wrapText="1"/>
    </xf>
    <xf numFmtId="1" fontId="1" fillId="0" borderId="0" xfId="0" applyNumberFormat="1" applyFont="1" applyAlignment="1">
      <alignment horizontal="center" vertical="center" wrapText="1"/>
    </xf>
    <xf numFmtId="164" fontId="0" fillId="0" borderId="0" xfId="0" applyNumberFormat="1" applyAlignment="1">
      <alignment horizontal="center"/>
    </xf>
    <xf numFmtId="0" fontId="0" fillId="0" borderId="9" xfId="0"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1" fontId="11" fillId="0" borderId="0" xfId="0" applyNumberFormat="1" applyFont="1" applyAlignment="1">
      <alignment horizontal="left" vertical="center"/>
    </xf>
    <xf numFmtId="0" fontId="12" fillId="0" borderId="0" xfId="0" applyFont="1" applyAlignment="1">
      <alignment horizontal="left"/>
    </xf>
    <xf numFmtId="0" fontId="1" fillId="0" borderId="9" xfId="0" applyFont="1" applyBorder="1" applyAlignment="1" applyProtection="1">
      <alignment horizontal="center" vertical="center" wrapText="1"/>
    </xf>
    <xf numFmtId="0" fontId="0" fillId="0" borderId="0" xfId="0"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0" fillId="0" borderId="9" xfId="0" applyFont="1" applyBorder="1" applyProtection="1"/>
    <xf numFmtId="0" fontId="0" fillId="0" borderId="9" xfId="0" applyBorder="1" applyAlignment="1" applyProtection="1">
      <alignment horizontal="center" vertical="center"/>
    </xf>
    <xf numFmtId="0" fontId="0" fillId="0" borderId="0" xfId="0" applyProtection="1"/>
    <xf numFmtId="0" fontId="0" fillId="0" borderId="9" xfId="0" applyBorder="1" applyProtection="1"/>
    <xf numFmtId="1" fontId="0" fillId="0" borderId="9" xfId="0" applyNumberFormat="1" applyBorder="1" applyAlignment="1" applyProtection="1">
      <alignment horizontal="center" vertical="center"/>
    </xf>
    <xf numFmtId="0" fontId="0" fillId="0" borderId="9" xfId="0" applyBorder="1" applyAlignment="1" applyProtection="1">
      <alignment horizontal="left"/>
    </xf>
    <xf numFmtId="0" fontId="1" fillId="0" borderId="9" xfId="0" applyFont="1" applyFill="1" applyBorder="1" applyAlignment="1" applyProtection="1">
      <alignment horizontal="right"/>
    </xf>
    <xf numFmtId="0" fontId="1" fillId="0" borderId="9" xfId="0" applyFont="1" applyBorder="1" applyAlignment="1" applyProtection="1">
      <alignment horizontal="center"/>
    </xf>
    <xf numFmtId="0" fontId="0" fillId="0" borderId="0" xfId="0" applyBorder="1" applyAlignment="1" applyProtection="1">
      <alignment horizontal="right"/>
    </xf>
    <xf numFmtId="1" fontId="0" fillId="0" borderId="0" xfId="0" applyNumberFormat="1" applyBorder="1" applyProtection="1"/>
    <xf numFmtId="0" fontId="1" fillId="0" borderId="9" xfId="0" applyFont="1" applyBorder="1" applyAlignment="1" applyProtection="1">
      <alignment horizontal="right"/>
    </xf>
    <xf numFmtId="0" fontId="0" fillId="0" borderId="0" xfId="0" applyFill="1" applyBorder="1" applyAlignment="1" applyProtection="1">
      <alignment horizontal="center" vertical="center"/>
    </xf>
    <xf numFmtId="0" fontId="10" fillId="0" borderId="10" xfId="0" applyFont="1" applyBorder="1" applyAlignment="1" applyProtection="1">
      <alignment horizontal="center"/>
    </xf>
    <xf numFmtId="0" fontId="10" fillId="0" borderId="14" xfId="0" applyFont="1" applyBorder="1" applyAlignment="1" applyProtection="1">
      <alignment horizontal="center"/>
    </xf>
    <xf numFmtId="1" fontId="10" fillId="0" borderId="13" xfId="0" applyNumberFormat="1" applyFont="1" applyBorder="1" applyAlignment="1" applyProtection="1">
      <alignment horizontal="left"/>
    </xf>
    <xf numFmtId="0" fontId="0" fillId="0" borderId="0" xfId="0" applyAlignment="1" applyProtection="1">
      <alignment horizontal="left"/>
    </xf>
    <xf numFmtId="0" fontId="1" fillId="0" borderId="12" xfId="0" applyFont="1" applyFill="1" applyBorder="1" applyAlignment="1" applyProtection="1">
      <alignment horizontal="right"/>
    </xf>
    <xf numFmtId="0" fontId="1" fillId="0" borderId="12" xfId="0" applyFont="1" applyFill="1" applyBorder="1" applyAlignment="1" applyProtection="1">
      <alignment horizontal="center"/>
    </xf>
    <xf numFmtId="1" fontId="0" fillId="0" borderId="0" xfId="0" applyNumberFormat="1" applyBorder="1" applyAlignment="1" applyProtection="1">
      <alignment horizontal="center" vertical="center"/>
    </xf>
    <xf numFmtId="0" fontId="1" fillId="0" borderId="9" xfId="0" applyFont="1" applyBorder="1" applyAlignment="1" applyProtection="1">
      <alignment horizontal="left" wrapText="1"/>
    </xf>
    <xf numFmtId="0" fontId="0" fillId="0" borderId="9" xfId="0" applyBorder="1" applyAlignment="1" applyProtection="1">
      <alignment horizontal="left" wrapText="1"/>
    </xf>
    <xf numFmtId="0" fontId="1" fillId="0" borderId="1" xfId="0" applyFont="1" applyBorder="1" applyAlignment="1" applyProtection="1">
      <alignment horizontal="left" wrapText="1"/>
    </xf>
    <xf numFmtId="0" fontId="0" fillId="0" borderId="2" xfId="0" applyBorder="1" applyAlignment="1" applyProtection="1">
      <alignment horizontal="left"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1" fillId="0" borderId="9" xfId="0" applyFont="1" applyBorder="1" applyAlignment="1" applyProtection="1">
      <alignment horizontal="center" vertical="center" wrapText="1"/>
    </xf>
    <xf numFmtId="0" fontId="3" fillId="0" borderId="9" xfId="0" applyFont="1" applyBorder="1" applyAlignment="1" applyProtection="1">
      <alignment horizontal="right" vertical="center"/>
    </xf>
    <xf numFmtId="1" fontId="3" fillId="0" borderId="9" xfId="0" applyNumberFormat="1" applyFont="1" applyBorder="1" applyAlignment="1" applyProtection="1">
      <alignment horizontal="center" vertical="center"/>
    </xf>
    <xf numFmtId="0" fontId="1" fillId="0" borderId="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0" xfId="0" applyFont="1" applyBorder="1" applyAlignment="1" applyProtection="1">
      <alignment horizontal="right" vertical="center"/>
    </xf>
    <xf numFmtId="1" fontId="3" fillId="0" borderId="5" xfId="0" applyNumberFormat="1" applyFont="1" applyBorder="1" applyAlignment="1" applyProtection="1">
      <alignment horizontal="center" vertical="center"/>
    </xf>
    <xf numFmtId="0" fontId="0" fillId="0" borderId="9"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9"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center" vertical="center" wrapText="1"/>
    </xf>
    <xf numFmtId="0" fontId="0" fillId="0" borderId="9" xfId="0" applyBorder="1" applyAlignment="1" applyProtection="1">
      <alignment vertical="center" wrapText="1"/>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0" fillId="2" borderId="9" xfId="0" applyFill="1" applyBorder="1" applyAlignment="1" applyProtection="1">
      <alignment horizontal="center" vertical="center" wrapText="1"/>
    </xf>
    <xf numFmtId="1" fontId="0" fillId="2" borderId="9" xfId="0" applyNumberFormat="1" applyFill="1" applyBorder="1" applyAlignment="1" applyProtection="1">
      <alignment horizontal="center" vertical="center"/>
    </xf>
    <xf numFmtId="0" fontId="0" fillId="0" borderId="6" xfId="0" applyBorder="1" applyProtection="1"/>
    <xf numFmtId="0" fontId="0" fillId="0" borderId="7" xfId="0" applyBorder="1" applyProtection="1"/>
    <xf numFmtId="0" fontId="0" fillId="2" borderId="7" xfId="0" applyFill="1" applyBorder="1" applyAlignment="1" applyProtection="1">
      <alignment horizontal="center" vertical="center" wrapText="1"/>
    </xf>
    <xf numFmtId="1" fontId="0" fillId="2" borderId="8" xfId="0" applyNumberFormat="1" applyFill="1" applyBorder="1" applyAlignment="1" applyProtection="1">
      <alignment horizontal="center" vertical="center"/>
    </xf>
    <xf numFmtId="0" fontId="0" fillId="0" borderId="11" xfId="0"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B493F7"/>
      <color rgb="FFF8F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Quiz Performance</c:v>
          </c:tx>
          <c:spPr>
            <a:solidFill>
              <a:schemeClr val="accent1"/>
            </a:solidFill>
            <a:ln>
              <a:solidFill>
                <a:srgbClr val="00B0F0"/>
              </a:solidFill>
            </a:ln>
            <a:effectLst/>
          </c:spPr>
          <c:invertIfNegative val="0"/>
          <c:cat>
            <c:strRef>
              <c:f>'Do Not Delete (Data)'!$A$2:$A$42</c:f>
              <c:strCache>
                <c:ptCount val="41"/>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strCache>
            </c:strRef>
          </c:cat>
          <c:val>
            <c:numRef>
              <c:f>'Do Not Delete (Data)'!$C$2:$C$42</c:f>
              <c:numCache>
                <c:formatCode>General</c:formatCode>
                <c:ptCount val="41"/>
                <c:pt idx="1">
                  <c:v>#N/A</c:v>
                </c:pt>
                <c:pt idx="4">
                  <c:v>#N/A</c:v>
                </c:pt>
                <c:pt idx="7">
                  <c:v>#N/A</c:v>
                </c:pt>
                <c:pt idx="10">
                  <c:v>#N/A</c:v>
                </c:pt>
                <c:pt idx="13">
                  <c:v>#N/A</c:v>
                </c:pt>
                <c:pt idx="16">
                  <c:v>#N/A</c:v>
                </c:pt>
                <c:pt idx="19">
                  <c:v>#N/A</c:v>
                </c:pt>
                <c:pt idx="22">
                  <c:v>#N/A</c:v>
                </c:pt>
                <c:pt idx="25">
                  <c:v>#N/A</c:v>
                </c:pt>
                <c:pt idx="28">
                  <c:v>#N/A</c:v>
                </c:pt>
                <c:pt idx="31">
                  <c:v>#N/A</c:v>
                </c:pt>
                <c:pt idx="34">
                  <c:v>#N/A</c:v>
                </c:pt>
                <c:pt idx="37">
                  <c:v>#N/A</c:v>
                </c:pt>
                <c:pt idx="40">
                  <c:v>#N/A</c:v>
                </c:pt>
              </c:numCache>
            </c:numRef>
          </c:val>
          <c:extLst>
            <c:ext xmlns:c16="http://schemas.microsoft.com/office/drawing/2014/chart" uri="{C3380CC4-5D6E-409C-BE32-E72D297353CC}">
              <c16:uniqueId val="{00000000-46EE-4043-8E33-652C24C6B34C}"/>
            </c:ext>
          </c:extLst>
        </c:ser>
        <c:ser>
          <c:idx val="1"/>
          <c:order val="2"/>
          <c:tx>
            <c:v>Effort</c:v>
          </c:tx>
          <c:spPr>
            <a:solidFill>
              <a:srgbClr val="FF0000"/>
            </a:solidFill>
            <a:ln>
              <a:solidFill>
                <a:srgbClr val="FF0000"/>
              </a:solidFill>
            </a:ln>
            <a:effectLst/>
          </c:spPr>
          <c:invertIfNegative val="0"/>
          <c:cat>
            <c:strRef>
              <c:f>'Do Not Delete (Data)'!$A$2:$A$42</c:f>
              <c:strCache>
                <c:ptCount val="41"/>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strCache>
            </c:strRef>
          </c:cat>
          <c:val>
            <c:numRef>
              <c:f>'Do Not Delete (Data)'!$E$2:$E$42</c:f>
              <c:numCache>
                <c:formatCode>0</c:formatCode>
                <c:ptCount val="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numCache>
            </c:numRef>
          </c:val>
          <c:extLst>
            <c:ext xmlns:c16="http://schemas.microsoft.com/office/drawing/2014/chart" uri="{C3380CC4-5D6E-409C-BE32-E72D297353CC}">
              <c16:uniqueId val="{00000001-46EE-4043-8E33-652C24C6B34C}"/>
            </c:ext>
          </c:extLst>
        </c:ser>
        <c:dLbls>
          <c:showLegendKey val="0"/>
          <c:showVal val="0"/>
          <c:showCatName val="0"/>
          <c:showSerName val="0"/>
          <c:showPercent val="0"/>
          <c:showBubbleSize val="0"/>
        </c:dLbls>
        <c:gapWidth val="150"/>
        <c:axId val="574841600"/>
        <c:axId val="574843896"/>
      </c:barChart>
      <c:lineChart>
        <c:grouping val="standard"/>
        <c:varyColors val="0"/>
        <c:ser>
          <c:idx val="2"/>
          <c:order val="1"/>
          <c:tx>
            <c:v>Average Quiz Performance</c:v>
          </c:tx>
          <c:spPr>
            <a:ln w="28575" cap="rnd">
              <a:solidFill>
                <a:srgbClr val="00B0F0"/>
              </a:solidFill>
              <a:round/>
            </a:ln>
            <a:effectLst/>
          </c:spPr>
          <c:marker>
            <c:symbol val="none"/>
          </c:marker>
          <c:cat>
            <c:strRef>
              <c:f>'Do Not Delete (Data)'!$A$2:$A$42</c:f>
              <c:strCache>
                <c:ptCount val="41"/>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strCache>
            </c:strRef>
          </c:cat>
          <c:val>
            <c:numRef>
              <c:f>'Do Not Delete (Data)'!$D$2:$D$42</c:f>
              <c:numCache>
                <c:formatCode>General</c:formatCode>
                <c:ptCount val="41"/>
                <c:pt idx="0">
                  <c:v>#N/A</c:v>
                </c:pt>
                <c:pt idx="1">
                  <c:v>#N/A</c:v>
                </c:pt>
                <c:pt idx="2">
                  <c:v>#N/A</c:v>
                </c:pt>
                <c:pt idx="3">
                  <c:v>#N/A</c:v>
                </c:pt>
                <c:pt idx="4">
                  <c:v>#N/A</c:v>
                </c:pt>
                <c:pt idx="5">
                  <c:v>#N/A</c:v>
                </c:pt>
                <c:pt idx="6">
                  <c:v>#N/A</c:v>
                </c:pt>
                <c:pt idx="7" formatCode="0">
                  <c:v>#N/A</c:v>
                </c:pt>
                <c:pt idx="8">
                  <c:v>#N/A</c:v>
                </c:pt>
                <c:pt idx="9">
                  <c:v>#N/A</c:v>
                </c:pt>
                <c:pt idx="10" formatCode="0">
                  <c:v>#N/A</c:v>
                </c:pt>
                <c:pt idx="11">
                  <c:v>#N/A</c:v>
                </c:pt>
                <c:pt idx="12">
                  <c:v>#N/A</c:v>
                </c:pt>
                <c:pt idx="13">
                  <c:v>#N/A</c:v>
                </c:pt>
                <c:pt idx="14">
                  <c:v>#N/A</c:v>
                </c:pt>
                <c:pt idx="15">
                  <c:v>#N/A</c:v>
                </c:pt>
                <c:pt idx="16" formatCode="0">
                  <c:v>#N/A</c:v>
                </c:pt>
                <c:pt idx="17">
                  <c:v>#N/A</c:v>
                </c:pt>
                <c:pt idx="18">
                  <c:v>#N/A</c:v>
                </c:pt>
                <c:pt idx="19" formatCode="0">
                  <c:v>#N/A</c:v>
                </c:pt>
                <c:pt idx="20">
                  <c:v>#N/A</c:v>
                </c:pt>
                <c:pt idx="21">
                  <c:v>#N/A</c:v>
                </c:pt>
                <c:pt idx="22" formatCode="0">
                  <c:v>#N/A</c:v>
                </c:pt>
                <c:pt idx="23">
                  <c:v>#N/A</c:v>
                </c:pt>
                <c:pt idx="24">
                  <c:v>#N/A</c:v>
                </c:pt>
                <c:pt idx="25" formatCode="0">
                  <c:v>#N/A</c:v>
                </c:pt>
                <c:pt idx="26">
                  <c:v>#N/A</c:v>
                </c:pt>
                <c:pt idx="27">
                  <c:v>#N/A</c:v>
                </c:pt>
                <c:pt idx="28" formatCode="0">
                  <c:v>#N/A</c:v>
                </c:pt>
                <c:pt idx="29">
                  <c:v>#N/A</c:v>
                </c:pt>
                <c:pt idx="30">
                  <c:v>#N/A</c:v>
                </c:pt>
                <c:pt idx="31" formatCode="0">
                  <c:v>#N/A</c:v>
                </c:pt>
                <c:pt idx="32">
                  <c:v>#N/A</c:v>
                </c:pt>
                <c:pt idx="33">
                  <c:v>#N/A</c:v>
                </c:pt>
                <c:pt idx="34" formatCode="0">
                  <c:v>#N/A</c:v>
                </c:pt>
                <c:pt idx="35">
                  <c:v>#N/A</c:v>
                </c:pt>
                <c:pt idx="36">
                  <c:v>#N/A</c:v>
                </c:pt>
                <c:pt idx="37" formatCode="0">
                  <c:v>#N/A</c:v>
                </c:pt>
                <c:pt idx="38">
                  <c:v>#N/A</c:v>
                </c:pt>
                <c:pt idx="39">
                  <c:v>#N/A</c:v>
                </c:pt>
                <c:pt idx="40" formatCode="0">
                  <c:v>#N/A</c:v>
                </c:pt>
              </c:numCache>
            </c:numRef>
          </c:val>
          <c:smooth val="0"/>
          <c:extLst>
            <c:ext xmlns:c16="http://schemas.microsoft.com/office/drawing/2014/chart" uri="{C3380CC4-5D6E-409C-BE32-E72D297353CC}">
              <c16:uniqueId val="{00000002-46EE-4043-8E33-652C24C6B34C}"/>
            </c:ext>
          </c:extLst>
        </c:ser>
        <c:ser>
          <c:idx val="3"/>
          <c:order val="3"/>
          <c:tx>
            <c:v>Average Effort</c:v>
          </c:tx>
          <c:spPr>
            <a:ln w="28575" cap="rnd">
              <a:solidFill>
                <a:srgbClr val="FF0000"/>
              </a:solidFill>
              <a:round/>
            </a:ln>
            <a:effectLst/>
          </c:spPr>
          <c:marker>
            <c:symbol val="none"/>
          </c:marker>
          <c:cat>
            <c:strRef>
              <c:f>'Do Not Delete (Data)'!$A$2:$A$42</c:f>
              <c:strCache>
                <c:ptCount val="41"/>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strCache>
            </c:strRef>
          </c:cat>
          <c:val>
            <c:numRef>
              <c:f>'Do Not Delete (Data)'!$F$2:$F$42</c:f>
              <c:numCache>
                <c:formatCode>0</c:formatCode>
                <c:ptCount val="41"/>
                <c:pt idx="0" formatCode="General">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numCache>
            </c:numRef>
          </c:val>
          <c:smooth val="0"/>
          <c:extLst>
            <c:ext xmlns:c16="http://schemas.microsoft.com/office/drawing/2014/chart" uri="{C3380CC4-5D6E-409C-BE32-E72D297353CC}">
              <c16:uniqueId val="{00000003-46EE-4043-8E33-652C24C6B34C}"/>
            </c:ext>
          </c:extLst>
        </c:ser>
        <c:dLbls>
          <c:showLegendKey val="0"/>
          <c:showVal val="0"/>
          <c:showCatName val="0"/>
          <c:showSerName val="0"/>
          <c:showPercent val="0"/>
          <c:showBubbleSize val="0"/>
        </c:dLbls>
        <c:marker val="1"/>
        <c:smooth val="0"/>
        <c:axId val="574841600"/>
        <c:axId val="574843896"/>
      </c:lineChart>
      <c:catAx>
        <c:axId val="57484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843896"/>
        <c:crosses val="autoZero"/>
        <c:auto val="1"/>
        <c:lblAlgn val="ctr"/>
        <c:lblOffset val="100"/>
        <c:noMultiLvlLbl val="0"/>
      </c:catAx>
      <c:valAx>
        <c:axId val="57484389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Quiz Performance and Percent Effort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841600"/>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Vocabulary Effort</c:v>
          </c:tx>
          <c:spPr>
            <a:solidFill>
              <a:srgbClr val="FFFF00"/>
            </a:solidFill>
            <a:ln>
              <a:noFill/>
            </a:ln>
            <a:effectLst/>
          </c:spPr>
          <c:invertIfNegative val="0"/>
          <c:cat>
            <c:strRef>
              <c:f>'Do Not Delete (Data)'!$A$2:$A$42</c:f>
              <c:strCache>
                <c:ptCount val="41"/>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strCache>
            </c:strRef>
          </c:cat>
          <c:val>
            <c:numRef>
              <c:f>'Do Not Delete (Data)'!$G$2:$G$42</c:f>
              <c:numCache>
                <c:formatCode>0</c:formatCode>
                <c:ptCount val="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numCache>
            </c:numRef>
          </c:val>
          <c:extLst>
            <c:ext xmlns:c16="http://schemas.microsoft.com/office/drawing/2014/chart" uri="{C3380CC4-5D6E-409C-BE32-E72D297353CC}">
              <c16:uniqueId val="{00000000-967A-4EFD-B84C-0025BB52ADA7}"/>
            </c:ext>
          </c:extLst>
        </c:ser>
        <c:ser>
          <c:idx val="2"/>
          <c:order val="2"/>
          <c:tx>
            <c:v>Cornell Notes Effort</c:v>
          </c:tx>
          <c:spPr>
            <a:solidFill>
              <a:srgbClr val="7030A0"/>
            </a:solidFill>
            <a:ln>
              <a:solidFill>
                <a:srgbClr val="7030A0"/>
              </a:solidFill>
            </a:ln>
            <a:effectLst/>
          </c:spPr>
          <c:invertIfNegative val="0"/>
          <c:cat>
            <c:strRef>
              <c:f>'Do Not Delete (Data)'!$A$2:$A$42</c:f>
              <c:strCache>
                <c:ptCount val="41"/>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strCache>
            </c:strRef>
          </c:cat>
          <c:val>
            <c:numRef>
              <c:f>'Do Not Delete (Data)'!$J$2:$J$42</c:f>
              <c:numCache>
                <c:formatCode>0</c:formatCode>
                <c:ptCount val="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numCache>
            </c:numRef>
          </c:val>
          <c:extLst>
            <c:ext xmlns:c16="http://schemas.microsoft.com/office/drawing/2014/chart" uri="{C3380CC4-5D6E-409C-BE32-E72D297353CC}">
              <c16:uniqueId val="{00000002-967A-4EFD-B84C-0025BB52ADA7}"/>
            </c:ext>
          </c:extLst>
        </c:ser>
        <c:ser>
          <c:idx val="1"/>
          <c:order val="4"/>
          <c:tx>
            <c:v>Self-directed effort</c:v>
          </c:tx>
          <c:spPr>
            <a:solidFill>
              <a:srgbClr val="00B050"/>
            </a:solidFill>
            <a:ln>
              <a:noFill/>
            </a:ln>
            <a:effectLst/>
          </c:spPr>
          <c:invertIfNegative val="0"/>
          <c:cat>
            <c:strRef>
              <c:f>'Do Not Delete (Data)'!$A$2:$A$42</c:f>
              <c:strCache>
                <c:ptCount val="41"/>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strCache>
            </c:strRef>
          </c:cat>
          <c:val>
            <c:numRef>
              <c:f>'Do Not Delete (Data)'!$M$2:$M$42</c:f>
              <c:numCache>
                <c:formatCode>0</c:formatCode>
                <c:ptCount val="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numCache>
            </c:numRef>
          </c:val>
          <c:extLst>
            <c:ext xmlns:c16="http://schemas.microsoft.com/office/drawing/2014/chart" uri="{C3380CC4-5D6E-409C-BE32-E72D297353CC}">
              <c16:uniqueId val="{00000001-967A-4EFD-B84C-0025BB52ADA7}"/>
            </c:ext>
          </c:extLst>
        </c:ser>
        <c:dLbls>
          <c:showLegendKey val="0"/>
          <c:showVal val="0"/>
          <c:showCatName val="0"/>
          <c:showSerName val="0"/>
          <c:showPercent val="0"/>
          <c:showBubbleSize val="0"/>
        </c:dLbls>
        <c:gapWidth val="150"/>
        <c:axId val="574841600"/>
        <c:axId val="574843896"/>
      </c:barChart>
      <c:lineChart>
        <c:grouping val="standard"/>
        <c:varyColors val="0"/>
        <c:ser>
          <c:idx val="3"/>
          <c:order val="1"/>
          <c:tx>
            <c:v>Average Vocabulary Effort</c:v>
          </c:tx>
          <c:spPr>
            <a:ln w="28575" cap="rnd">
              <a:solidFill>
                <a:srgbClr val="FFFF00"/>
              </a:solidFill>
              <a:round/>
            </a:ln>
            <a:effectLst/>
          </c:spPr>
          <c:marker>
            <c:symbol val="none"/>
          </c:marker>
          <c:cat>
            <c:strRef>
              <c:f>'Do Not Delete (Data)'!$A$2:$A$42</c:f>
              <c:strCache>
                <c:ptCount val="41"/>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strCache>
            </c:strRef>
          </c:cat>
          <c:val>
            <c:numRef>
              <c:f>'Do Not Delete (Data)'!$I$2:$I$42</c:f>
              <c:numCache>
                <c:formatCode>0</c:formatCode>
                <c:ptCount val="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numCache>
            </c:numRef>
          </c:val>
          <c:smooth val="0"/>
          <c:extLst>
            <c:ext xmlns:c16="http://schemas.microsoft.com/office/drawing/2014/chart" uri="{C3380CC4-5D6E-409C-BE32-E72D297353CC}">
              <c16:uniqueId val="{00000000-C04D-4144-AAFD-1E8BDC68805C}"/>
            </c:ext>
          </c:extLst>
        </c:ser>
        <c:ser>
          <c:idx val="4"/>
          <c:order val="3"/>
          <c:tx>
            <c:v>Average Cornell Notes Effort</c:v>
          </c:tx>
          <c:spPr>
            <a:ln w="28575" cap="rnd">
              <a:solidFill>
                <a:srgbClr val="7030A0"/>
              </a:solidFill>
              <a:prstDash val="solid"/>
              <a:round/>
            </a:ln>
            <a:effectLst/>
          </c:spPr>
          <c:marker>
            <c:symbol val="none"/>
          </c:marker>
          <c:cat>
            <c:strRef>
              <c:f>'Do Not Delete (Data)'!$A$2:$A$42</c:f>
              <c:strCache>
                <c:ptCount val="41"/>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strCache>
            </c:strRef>
          </c:cat>
          <c:val>
            <c:numRef>
              <c:f>'Do Not Delete (Data)'!$L$2:$L$42</c:f>
              <c:numCache>
                <c:formatCode>0</c:formatCode>
                <c:ptCount val="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numCache>
            </c:numRef>
          </c:val>
          <c:smooth val="0"/>
          <c:extLst>
            <c:ext xmlns:c16="http://schemas.microsoft.com/office/drawing/2014/chart" uri="{C3380CC4-5D6E-409C-BE32-E72D297353CC}">
              <c16:uniqueId val="{00000001-C04D-4144-AAFD-1E8BDC68805C}"/>
            </c:ext>
          </c:extLst>
        </c:ser>
        <c:ser>
          <c:idx val="5"/>
          <c:order val="5"/>
          <c:tx>
            <c:v>Average Self-directed Effort</c:v>
          </c:tx>
          <c:spPr>
            <a:ln w="28575" cap="rnd">
              <a:solidFill>
                <a:schemeClr val="accent6"/>
              </a:solidFill>
              <a:round/>
            </a:ln>
            <a:effectLst/>
          </c:spPr>
          <c:marker>
            <c:symbol val="none"/>
          </c:marker>
          <c:cat>
            <c:strRef>
              <c:f>'Do Not Delete (Data)'!$A$2:$A$42</c:f>
              <c:strCache>
                <c:ptCount val="41"/>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strCache>
            </c:strRef>
          </c:cat>
          <c:val>
            <c:numRef>
              <c:f>'Do Not Delete (Data)'!$O$2:$O$42</c:f>
              <c:numCache>
                <c:formatCode>0</c:formatCode>
                <c:ptCount val="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numCache>
            </c:numRef>
          </c:val>
          <c:smooth val="0"/>
          <c:extLst>
            <c:ext xmlns:c16="http://schemas.microsoft.com/office/drawing/2014/chart" uri="{C3380CC4-5D6E-409C-BE32-E72D297353CC}">
              <c16:uniqueId val="{00000002-C04D-4144-AAFD-1E8BDC68805C}"/>
            </c:ext>
          </c:extLst>
        </c:ser>
        <c:dLbls>
          <c:showLegendKey val="0"/>
          <c:showVal val="0"/>
          <c:showCatName val="0"/>
          <c:showSerName val="0"/>
          <c:showPercent val="0"/>
          <c:showBubbleSize val="0"/>
        </c:dLbls>
        <c:marker val="1"/>
        <c:smooth val="0"/>
        <c:axId val="574841600"/>
        <c:axId val="574843896"/>
      </c:lineChart>
      <c:catAx>
        <c:axId val="57484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843896"/>
        <c:crosses val="autoZero"/>
        <c:auto val="1"/>
        <c:lblAlgn val="ctr"/>
        <c:lblOffset val="100"/>
        <c:noMultiLvlLbl val="0"/>
      </c:catAx>
      <c:valAx>
        <c:axId val="57484389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Performance and Percent Effort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841600"/>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47624</xdr:colOff>
      <xdr:row>1</xdr:row>
      <xdr:rowOff>28575</xdr:rowOff>
    </xdr:from>
    <xdr:to>
      <xdr:col>31</xdr:col>
      <xdr:colOff>419100</xdr:colOff>
      <xdr:row>21</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31749</xdr:colOff>
      <xdr:row>23</xdr:row>
      <xdr:rowOff>92076</xdr:rowOff>
    </xdr:from>
    <xdr:to>
      <xdr:col>31</xdr:col>
      <xdr:colOff>403225</xdr:colOff>
      <xdr:row>43</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265"/>
  <sheetViews>
    <sheetView zoomScaleNormal="100" workbookViewId="0">
      <pane ySplit="1" topLeftCell="A2" activePane="bottomLeft" state="frozen"/>
      <selection pane="bottomLeft" activeCell="B2" sqref="B2"/>
    </sheetView>
  </sheetViews>
  <sheetFormatPr defaultRowHeight="14.5" x14ac:dyDescent="0.35"/>
  <cols>
    <col min="2" max="2" width="13.1796875" style="3" customWidth="1"/>
    <col min="3" max="6" width="10" style="3" customWidth="1"/>
    <col min="7" max="8" width="7.26953125" style="3" customWidth="1"/>
    <col min="9" max="9" width="10.54296875" style="3" customWidth="1"/>
    <col min="10" max="10" width="7.26953125" style="3" customWidth="1"/>
  </cols>
  <sheetData>
    <row r="1" spans="1:51" ht="35.25" customHeight="1" x14ac:dyDescent="0.35">
      <c r="A1" s="10" t="s">
        <v>66</v>
      </c>
      <c r="B1" s="11"/>
      <c r="C1" s="12" t="s">
        <v>156</v>
      </c>
      <c r="D1" s="12" t="s">
        <v>155</v>
      </c>
      <c r="E1" s="12" t="s">
        <v>157</v>
      </c>
      <c r="F1" s="12" t="s">
        <v>158</v>
      </c>
      <c r="G1" s="14" t="s">
        <v>111</v>
      </c>
      <c r="H1" s="14" t="s">
        <v>110</v>
      </c>
      <c r="I1" s="14" t="s">
        <v>107</v>
      </c>
      <c r="J1" s="14" t="s">
        <v>116</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x14ac:dyDescent="0.35">
      <c r="A2" t="s">
        <v>5</v>
      </c>
      <c r="B2" s="13"/>
      <c r="C2" s="15"/>
      <c r="D2" s="16"/>
      <c r="E2" s="15" t="str">
        <f>IF(C2="","",C2)</f>
        <v/>
      </c>
      <c r="F2" s="16"/>
      <c r="G2" s="19" t="str">
        <f>IF('Data Entry Page'!$G$36=0,"",'Data Entry Page'!$G$36/100)</f>
        <v/>
      </c>
      <c r="H2" s="20"/>
      <c r="I2" s="19" t="str">
        <f>IF(G2="","",G2)</f>
        <v/>
      </c>
      <c r="J2" s="2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x14ac:dyDescent="0.35">
      <c r="A3" t="s">
        <v>26</v>
      </c>
      <c r="B3" s="13" t="s">
        <v>0</v>
      </c>
      <c r="C3" s="15" t="str">
        <f>IF('Data Entry Page'!B2="","",('Data Entry Page'!B2/20))</f>
        <v/>
      </c>
      <c r="D3" s="16"/>
      <c r="E3" s="15" t="str">
        <f>IF(C3="","",AVERAGE($C$2:C3))</f>
        <v/>
      </c>
      <c r="F3" s="16"/>
      <c r="G3" s="19" t="str">
        <f>IF('Data Entry Page'!$P$36=0,"",'Data Entry Page'!$P$36/100)</f>
        <v/>
      </c>
      <c r="H3" s="20" t="str">
        <f>IF('Data Entry Page'!P19=0,"",IF(G3&gt;G2,'Do Not Delete (Data)'!$P$2,'Do Not Delete (Data)'!$Q$2)&amp;TEXT(((G3-G2)/G2),"#%"))</f>
        <v/>
      </c>
      <c r="I3" s="19" t="str">
        <f>IF(G3="","",AVERAGE($G$2:G3))</f>
        <v/>
      </c>
      <c r="J3" s="20" t="str">
        <f>IF(I3="","",IF(I3&gt;I2,'Do Not Delete (Data)'!$P$2,'Do Not Delete (Data)'!$Q$2)&amp;TEXT(((I3-I2)/I2),"#%"))</f>
        <v/>
      </c>
      <c r="K3" s="4"/>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x14ac:dyDescent="0.35">
      <c r="A4" t="s">
        <v>27</v>
      </c>
      <c r="B4" s="13"/>
      <c r="C4" s="15"/>
      <c r="D4" s="16"/>
      <c r="E4" s="15" t="str">
        <f>IF(C4="","",AVERAGE($C$2:C4))</f>
        <v/>
      </c>
      <c r="F4" s="16"/>
      <c r="G4" s="19" t="str">
        <f>IF('Data Entry Page'!$X$36=0,"",'Data Entry Page'!$X$36/100)</f>
        <v/>
      </c>
      <c r="H4" s="20" t="str">
        <f>IF('Data Entry Page'!X19=0,"",IF(G4&gt;G3,'Do Not Delete (Data)'!$P$2,'Do Not Delete (Data)'!$Q$2)&amp;TEXT(((G4-G3)/G3),"#%"))</f>
        <v/>
      </c>
      <c r="I4" s="19" t="str">
        <f>IF(G4="","",AVERAGE($G$2:G4))</f>
        <v/>
      </c>
      <c r="J4" s="20" t="str">
        <f>IF(I4="","",IF(I4&gt;I3,'Do Not Delete (Data)'!$P$2,'Do Not Delete (Data)'!$Q$2)&amp;TEXT(((I4-I3)/I3),"#%"))</f>
        <v/>
      </c>
      <c r="K4" s="4"/>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x14ac:dyDescent="0.35">
      <c r="A5" t="s">
        <v>28</v>
      </c>
      <c r="B5" s="13"/>
      <c r="C5" s="15"/>
      <c r="D5" s="16"/>
      <c r="E5" s="15" t="str">
        <f>IF(C5="","",AVERAGE($C$2:C5))</f>
        <v/>
      </c>
      <c r="F5" s="16"/>
      <c r="G5" s="19" t="str">
        <f>IF('Data Entry Page'!$AF$36=0,"",'Data Entry Page'!$AF$36/100)</f>
        <v/>
      </c>
      <c r="H5" s="20" t="str">
        <f>IF('Data Entry Page'!AF19=0,"",IF(G5&gt;G4,'Do Not Delete (Data)'!$P$2,'Do Not Delete (Data)'!$Q$2)&amp;TEXT(((G5-G4)/G4),"#%"))</f>
        <v/>
      </c>
      <c r="I5" s="19" t="str">
        <f>IF(G5="","",AVERAGE($G$2:G5))</f>
        <v/>
      </c>
      <c r="J5" s="20" t="str">
        <f>IF(I5="","",IF(I5&gt;I4,'Do Not Delete (Data)'!$P$2,'Do Not Delete (Data)'!$Q$2)&amp;TEXT(((I5-I4)/I4),"#%"))</f>
        <v/>
      </c>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x14ac:dyDescent="0.35">
      <c r="A6" t="s">
        <v>29</v>
      </c>
      <c r="B6" s="13" t="s">
        <v>1</v>
      </c>
      <c r="C6" s="15" t="str">
        <f>IF('Data Entry Page'!B3="","",('Data Entry Page'!B3/20))</f>
        <v/>
      </c>
      <c r="D6" s="16" t="str">
        <f>IF('Data Entry Page'!B3="","",IF(C6&gt;C3,'Do Not Delete (Data)'!$P$2,'Do Not Delete (Data)'!$Q$2)&amp;TEXT(((C6-C3)/C3),"#%"))</f>
        <v/>
      </c>
      <c r="E6" s="15" t="str">
        <f>IF(C6="","",AVERAGE($C$2:C6))</f>
        <v/>
      </c>
      <c r="F6" s="16" t="str">
        <f>IF('Data Entry Page'!B3="","",IF(E6&gt;E3,'Do Not Delete (Data)'!$P$2,'Do Not Delete (Data)'!$Q$2)&amp;TEXT(((E6-E3)/E3),"#%"))</f>
        <v/>
      </c>
      <c r="G6" s="19" t="str">
        <f>IF('Data Entry Page'!$AN$36=0,"",'Data Entry Page'!$AN$36/100)</f>
        <v/>
      </c>
      <c r="H6" s="20" t="str">
        <f>IF('Data Entry Page'!AN19=0,"",IF(G6&gt;G5,'Do Not Delete (Data)'!$P$2,'Do Not Delete (Data)'!$Q$2)&amp;TEXT(((G6-G5)/G5),"#%"))</f>
        <v/>
      </c>
      <c r="I6" s="19" t="str">
        <f>IF(G6="","",AVERAGE($G$2:G6))</f>
        <v/>
      </c>
      <c r="J6" s="20" t="str">
        <f>IF(I6="","",IF(I6&gt;I5,'Do Not Delete (Data)'!$P$2,'Do Not Delete (Data)'!$Q$2)&amp;TEXT(((I6-I5)/I5),"#%"))</f>
        <v/>
      </c>
    </row>
    <row r="7" spans="1:51" x14ac:dyDescent="0.35">
      <c r="A7" t="s">
        <v>30</v>
      </c>
      <c r="B7" s="13"/>
      <c r="C7" s="15"/>
      <c r="D7" s="16"/>
      <c r="E7" s="15" t="str">
        <f>IF(C7="","",AVERAGE($C$2:C7))</f>
        <v/>
      </c>
      <c r="F7" s="16"/>
      <c r="G7" s="19" t="str">
        <f>IF('Data Entry Page'!$AV$36=0,"",'Data Entry Page'!$AV$36/100)</f>
        <v/>
      </c>
      <c r="H7" s="20" t="str">
        <f>IF('Data Entry Page'!AV19=0,"",IF(G7&gt;G6,'Do Not Delete (Data)'!$P$2,'Do Not Delete (Data)'!$Q$2)&amp;TEXT(((G7-G6)/G6),"#%"))</f>
        <v/>
      </c>
      <c r="I7" s="19" t="str">
        <f>IF(G7="","",AVERAGE($G$2:G7))</f>
        <v/>
      </c>
      <c r="J7" s="20" t="str">
        <f>IF(I7="","",IF(I7&gt;I6,'Do Not Delete (Data)'!$P$2,'Do Not Delete (Data)'!$Q$2)&amp;TEXT(((I7-I6)/I6),"#%"))</f>
        <v/>
      </c>
      <c r="K7" s="4"/>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x14ac:dyDescent="0.35">
      <c r="A8" t="s">
        <v>31</v>
      </c>
      <c r="B8" s="13"/>
      <c r="C8" s="15"/>
      <c r="D8" s="16"/>
      <c r="E8" s="15" t="str">
        <f>IF(C8="","",AVERAGE($C$2:C8))</f>
        <v/>
      </c>
      <c r="F8" s="16"/>
      <c r="G8" s="19" t="str">
        <f>IF('Data Entry Page'!$BD$36=0,"",'Data Entry Page'!$BD$36/100)</f>
        <v/>
      </c>
      <c r="H8" s="20" t="str">
        <f>IF('Data Entry Page'!BD19=0,"",IF(G8&gt;G7,'Do Not Delete (Data)'!$P$2,'Do Not Delete (Data)'!$Q$2)&amp;TEXT(((G8-G7)/G7),"#%"))</f>
        <v/>
      </c>
      <c r="I8" s="19" t="str">
        <f>IF(G8="","",AVERAGE($G$2:G8))</f>
        <v/>
      </c>
      <c r="J8" s="20" t="str">
        <f>IF(I8="","",IF(I8&gt;I7,'Do Not Delete (Data)'!$P$2,'Do Not Delete (Data)'!$Q$2)&amp;TEXT(((I8-I7)/I7),"#%"))</f>
        <v/>
      </c>
      <c r="K8" s="4"/>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x14ac:dyDescent="0.35">
      <c r="A9" t="s">
        <v>32</v>
      </c>
      <c r="B9" s="13" t="s">
        <v>15</v>
      </c>
      <c r="C9" s="15" t="str">
        <f>IF('Data Entry Page'!B4="","",('Data Entry Page'!B4/20))</f>
        <v/>
      </c>
      <c r="D9" s="16" t="str">
        <f>IF('Data Entry Page'!B4="","",IF(C9&gt;C6,'Do Not Delete (Data)'!$P$2,'Do Not Delete (Data)'!$Q$2)&amp;TEXT(((C9-C6)/C6),"#%"))</f>
        <v/>
      </c>
      <c r="E9" s="15" t="str">
        <f>IF(C9="","",AVERAGE($C$2:C9))</f>
        <v/>
      </c>
      <c r="F9" s="16" t="str">
        <f>IF('Data Entry Page'!B4="","",IF(E9&gt;E6,'Do Not Delete (Data)'!$P$2,'Do Not Delete (Data)'!$Q$2)&amp;TEXT(((E9-E6)/E6),"#%"))</f>
        <v/>
      </c>
      <c r="G9" s="19" t="str">
        <f>IF('Data Entry Page'!$BL$36=0,"",'Data Entry Page'!$BL$36/100)</f>
        <v/>
      </c>
      <c r="H9" s="20" t="str">
        <f>IF('Data Entry Page'!BL19=0,"",IF(G9&gt;G8,'Do Not Delete (Data)'!$P$2,'Do Not Delete (Data)'!$Q$2)&amp;TEXT(((G9-G8)/G8),"#%"))</f>
        <v/>
      </c>
      <c r="I9" s="19" t="str">
        <f>IF(G9="","",AVERAGE($G$2:G9))</f>
        <v/>
      </c>
      <c r="J9" s="20" t="str">
        <f>IF(I9="","",IF(I9&gt;I8,'Do Not Delete (Data)'!$P$2,'Do Not Delete (Data)'!$Q$2)&amp;TEXT(((I9-I8)/I8),"#%"))</f>
        <v/>
      </c>
    </row>
    <row r="10" spans="1:51" x14ac:dyDescent="0.35">
      <c r="A10" t="s">
        <v>33</v>
      </c>
      <c r="B10" s="13"/>
      <c r="C10" s="15"/>
      <c r="D10" s="16"/>
      <c r="E10" s="15" t="str">
        <f>IF(C10="","",AVERAGE($C$2:C10))</f>
        <v/>
      </c>
      <c r="F10" s="16"/>
      <c r="G10" s="19" t="str">
        <f>IF('Data Entry Page'!$BT$36=0,"",'Data Entry Page'!$BT$36/100)</f>
        <v/>
      </c>
      <c r="H10" s="20" t="str">
        <f>IF('Data Entry Page'!BT19=0,"",IF(G10&gt;G9,'Do Not Delete (Data)'!$P$2,'Do Not Delete (Data)'!$Q$2)&amp;TEXT(((G10-G9)/G9),"#%"))</f>
        <v/>
      </c>
      <c r="I10" s="19" t="str">
        <f>IF(G10="","",AVERAGE($G$2:G10))</f>
        <v/>
      </c>
      <c r="J10" s="20" t="str">
        <f>IF(I10="","",IF(I10&gt;I9,'Do Not Delete (Data)'!$P$2,'Do Not Delete (Data)'!$Q$2)&amp;TEXT(((I10-I9)/I9),"#%"))</f>
        <v/>
      </c>
    </row>
    <row r="11" spans="1:51" x14ac:dyDescent="0.35">
      <c r="A11" t="s">
        <v>34</v>
      </c>
      <c r="B11" s="13"/>
      <c r="C11" s="15"/>
      <c r="D11" s="16"/>
      <c r="E11" s="15" t="str">
        <f>IF(C11="","",AVERAGE($C$2:C11))</f>
        <v/>
      </c>
      <c r="F11" s="16"/>
      <c r="G11" s="19" t="str">
        <f>IF('Data Entry Page'!$CB$36=0,"",'Data Entry Page'!$CB$36/100)</f>
        <v/>
      </c>
      <c r="H11" s="20" t="str">
        <f>IF('Data Entry Page'!CB19=0,"",IF(G11&gt;G10,'Do Not Delete (Data)'!$P$2,'Do Not Delete (Data)'!$Q$2)&amp;TEXT(((G11-G10)/G10),"#%"))</f>
        <v/>
      </c>
      <c r="I11" s="19" t="str">
        <f>IF(G11="","",AVERAGE($G$2:G11))</f>
        <v/>
      </c>
      <c r="J11" s="20" t="str">
        <f>IF(I11="","",IF(I11&gt;I10,'Do Not Delete (Data)'!$P$2,'Do Not Delete (Data)'!$Q$2)&amp;TEXT(((I11-I10)/I10),"#%"))</f>
        <v/>
      </c>
    </row>
    <row r="12" spans="1:51" x14ac:dyDescent="0.35">
      <c r="A12" t="s">
        <v>35</v>
      </c>
      <c r="B12" s="13" t="s">
        <v>16</v>
      </c>
      <c r="C12" s="15" t="str">
        <f>IF('Data Entry Page'!B5="","",('Data Entry Page'!B5/20))</f>
        <v/>
      </c>
      <c r="D12" s="16" t="str">
        <f>IF('Data Entry Page'!B5="","",IF(C12&gt;C9,'Do Not Delete (Data)'!$P$2,'Do Not Delete (Data)'!$Q$2)&amp;TEXT(((C12-C9)/C9),"#%"))</f>
        <v/>
      </c>
      <c r="E12" s="15" t="str">
        <f>IF(C12="","",AVERAGE($C$2:C12))</f>
        <v/>
      </c>
      <c r="F12" s="16" t="str">
        <f>IF('Data Entry Page'!B5="","",IF(E12&gt;E9,'Do Not Delete (Data)'!$P$2,'Do Not Delete (Data)'!$Q$2)&amp;TEXT(((E12-E9)/E9),"#%"))</f>
        <v/>
      </c>
      <c r="G12" s="19" t="str">
        <f>IF('Data Entry Page'!$CJ$36=0,"",'Data Entry Page'!$CJ$36/100)</f>
        <v/>
      </c>
      <c r="H12" s="20" t="str">
        <f>IF('Data Entry Page'!CJ19=0,"",IF(G12&gt;G11,'Do Not Delete (Data)'!$P$2,'Do Not Delete (Data)'!$Q$2)&amp;TEXT(((G12-G11)/G11),"#%"))</f>
        <v/>
      </c>
      <c r="I12" s="19" t="str">
        <f>IF(G12="","",AVERAGE($G$2:G12))</f>
        <v/>
      </c>
      <c r="J12" s="20" t="str">
        <f>IF(I12="","",IF(I12&gt;I11,'Do Not Delete (Data)'!$P$2,'Do Not Delete (Data)'!$Q$2)&amp;TEXT(((I12-I11)/I11),"#%"))</f>
        <v/>
      </c>
    </row>
    <row r="13" spans="1:51" x14ac:dyDescent="0.35">
      <c r="A13" t="s">
        <v>36</v>
      </c>
      <c r="B13" s="13"/>
      <c r="C13" s="15"/>
      <c r="D13" s="16"/>
      <c r="E13" s="15" t="str">
        <f>IF(C13="","",AVERAGE($C$2:C13))</f>
        <v/>
      </c>
      <c r="F13" s="16"/>
      <c r="G13" s="19" t="str">
        <f>IF('Data Entry Page'!$CR$36=0,"",'Data Entry Page'!$CR$36/100)</f>
        <v/>
      </c>
      <c r="H13" s="20" t="str">
        <f>IF('Data Entry Page'!CR19=0,"",IF(G13&gt;G12,'Do Not Delete (Data)'!$P$2,'Do Not Delete (Data)'!$Q$2)&amp;TEXT(((G13-G12)/G12),"#%"))</f>
        <v/>
      </c>
      <c r="I13" s="19" t="str">
        <f>IF(G13="","",AVERAGE($G$2:G13))</f>
        <v/>
      </c>
      <c r="J13" s="20" t="str">
        <f>IF(I13="","",IF(I13&gt;I12,'Do Not Delete (Data)'!$P$2,'Do Not Delete (Data)'!$Q$2)&amp;TEXT(((I13-I12)/I12),"#%"))</f>
        <v/>
      </c>
    </row>
    <row r="14" spans="1:51" x14ac:dyDescent="0.35">
      <c r="A14" t="s">
        <v>37</v>
      </c>
      <c r="B14" s="13"/>
      <c r="C14" s="15"/>
      <c r="D14" s="16"/>
      <c r="E14" s="15" t="str">
        <f>IF(C14="","",AVERAGE($C$2:C14))</f>
        <v/>
      </c>
      <c r="F14" s="16"/>
      <c r="G14" s="19" t="str">
        <f>IF('Data Entry Page'!$CZ$36=0,"",'Data Entry Page'!$CZ$36/100)</f>
        <v/>
      </c>
      <c r="H14" s="20" t="str">
        <f>IF('Data Entry Page'!CZ19=0,"",IF(G14&gt;G13,'Do Not Delete (Data)'!$P$2,'Do Not Delete (Data)'!$Q$2)&amp;TEXT(((G14-G13)/G13),"#%"))</f>
        <v/>
      </c>
      <c r="I14" s="19" t="str">
        <f>IF(G14="","",AVERAGE($G$2:G14))</f>
        <v/>
      </c>
      <c r="J14" s="20" t="str">
        <f>IF(I14="","",IF(I14&gt;I13,'Do Not Delete (Data)'!$P$2,'Do Not Delete (Data)'!$Q$2)&amp;TEXT(((I14-I13)/I13),"#%"))</f>
        <v/>
      </c>
    </row>
    <row r="15" spans="1:51" x14ac:dyDescent="0.35">
      <c r="A15" t="s">
        <v>38</v>
      </c>
      <c r="B15" s="13" t="s">
        <v>17</v>
      </c>
      <c r="C15" s="15" t="str">
        <f>IF('Data Entry Page'!B6="","",('Data Entry Page'!B6/20))</f>
        <v/>
      </c>
      <c r="D15" s="16" t="str">
        <f>IF('Data Entry Page'!B6="","",IF(C15&gt;C12,'Do Not Delete (Data)'!$P$2,'Do Not Delete (Data)'!$Q$2)&amp;TEXT(((C15-C12)/C12),"#%"))</f>
        <v/>
      </c>
      <c r="E15" s="15" t="str">
        <f>IF(C15="","",AVERAGE($C$2:C15))</f>
        <v/>
      </c>
      <c r="F15" s="16" t="str">
        <f>IF('Data Entry Page'!B6="","",IF(E15&gt;E12,'Do Not Delete (Data)'!$P$2,'Do Not Delete (Data)'!$Q$2)&amp;TEXT(((E15-E12)/E12),"#%"))</f>
        <v/>
      </c>
      <c r="G15" s="19" t="str">
        <f>IF('Data Entry Page'!$DH$36=0,"",'Data Entry Page'!$DH$36/100)</f>
        <v/>
      </c>
      <c r="H15" s="20" t="str">
        <f>IF('Data Entry Page'!DH19=0,"",IF(G15&gt;G14,'Do Not Delete (Data)'!$P$2,'Do Not Delete (Data)'!$Q$2)&amp;TEXT(((G15-G14)/G14),"#%"))</f>
        <v/>
      </c>
      <c r="I15" s="19" t="str">
        <f>IF(G15="","",AVERAGE($G$2:G15))</f>
        <v/>
      </c>
      <c r="J15" s="20" t="str">
        <f>IF(I15="","",IF(I15&gt;I14,'Do Not Delete (Data)'!$P$2,'Do Not Delete (Data)'!$Q$2)&amp;TEXT(((I15-I14)/I14),"#%"))</f>
        <v/>
      </c>
    </row>
    <row r="16" spans="1:51" x14ac:dyDescent="0.35">
      <c r="A16" t="s">
        <v>39</v>
      </c>
      <c r="B16" s="13"/>
      <c r="C16" s="15"/>
      <c r="D16" s="16"/>
      <c r="E16" s="15" t="str">
        <f>IF(C16="","",AVERAGE($C$2:C16))</f>
        <v/>
      </c>
      <c r="F16" s="16"/>
      <c r="G16" s="19" t="str">
        <f>IF('Data Entry Page'!$DP$36=0,"",'Data Entry Page'!$DP$36/100)</f>
        <v/>
      </c>
      <c r="H16" s="20" t="str">
        <f>IF('Data Entry Page'!DP19=0,"",IF(G16&gt;G15,'Do Not Delete (Data)'!$P$2,'Do Not Delete (Data)'!$Q$2)&amp;TEXT(((G16-G15)/G15),"#%"))</f>
        <v/>
      </c>
      <c r="I16" s="19" t="str">
        <f>IF(G16="","",AVERAGE($G$2:G16))</f>
        <v/>
      </c>
      <c r="J16" s="20" t="str">
        <f>IF(I16="","",IF(I16&gt;I15,'Do Not Delete (Data)'!$P$2,'Do Not Delete (Data)'!$Q$2)&amp;TEXT(((I16-I15)/I15),"#%"))</f>
        <v/>
      </c>
    </row>
    <row r="17" spans="1:20" x14ac:dyDescent="0.35">
      <c r="A17" t="s">
        <v>40</v>
      </c>
      <c r="B17" s="13"/>
      <c r="C17" s="15"/>
      <c r="D17" s="16"/>
      <c r="E17" s="15" t="str">
        <f>IF(C17="","",AVERAGE($C$2:C17))</f>
        <v/>
      </c>
      <c r="F17" s="16"/>
      <c r="G17" s="19" t="str">
        <f>IF('Data Entry Page'!$DX$36=0,"",'Data Entry Page'!$DX$36/100)</f>
        <v/>
      </c>
      <c r="H17" s="20" t="str">
        <f>IF('Data Entry Page'!DX19=0,"",IF(G17&gt;G16,'Do Not Delete (Data)'!$P$2,'Do Not Delete (Data)'!$Q$2)&amp;TEXT(((G17-G16)/G16),"#%"))</f>
        <v/>
      </c>
      <c r="I17" s="19" t="str">
        <f>IF(G17="","",AVERAGE($G$2:G17))</f>
        <v/>
      </c>
      <c r="J17" s="20" t="str">
        <f>IF(I17="","",IF(I17&gt;I16,'Do Not Delete (Data)'!$P$2,'Do Not Delete (Data)'!$Q$2)&amp;TEXT(((I17-I16)/I16),"#%"))</f>
        <v/>
      </c>
    </row>
    <row r="18" spans="1:20" x14ac:dyDescent="0.35">
      <c r="A18" t="s">
        <v>41</v>
      </c>
      <c r="B18" s="13" t="s">
        <v>2</v>
      </c>
      <c r="C18" s="15" t="str">
        <f>IF('Data Entry Page'!B7="","",('Data Entry Page'!B7/25))</f>
        <v/>
      </c>
      <c r="D18" s="16" t="str">
        <f>IF('Data Entry Page'!B7="","",IF(C18&gt;C15,'Do Not Delete (Data)'!$P$2,'Do Not Delete (Data)'!$Q$2)&amp;TEXT(((C18-C15)/C15),"#%"))</f>
        <v/>
      </c>
      <c r="E18" s="15" t="str">
        <f>IF(C18="","",AVERAGE($C$2:C18))</f>
        <v/>
      </c>
      <c r="F18" s="16" t="str">
        <f>IF('Data Entry Page'!B7="","",IF(E18&gt;E15,'Do Not Delete (Data)'!$P$2,'Do Not Delete (Data)'!$Q$2)&amp;TEXT(((E18-E15)/E15),"#%"))</f>
        <v/>
      </c>
      <c r="G18" s="19" t="str">
        <f>IF('Data Entry Page'!$EF$36=0,"",'Data Entry Page'!$EF$36/100)</f>
        <v/>
      </c>
      <c r="H18" s="20" t="str">
        <f>IF('Data Entry Page'!EF19=0,"",IF(G18&gt;G17,'Do Not Delete (Data)'!$P$2,'Do Not Delete (Data)'!$Q$2)&amp;TEXT(((G18-G17)/G17),"#%"))</f>
        <v/>
      </c>
      <c r="I18" s="19" t="str">
        <f>IF(G18="","",AVERAGE($G$2:G18))</f>
        <v/>
      </c>
      <c r="J18" s="20" t="str">
        <f>IF(I18="","",IF(I18&gt;I17,'Do Not Delete (Data)'!$P$2,'Do Not Delete (Data)'!$Q$2)&amp;TEXT(((I18-I17)/I17),"#%"))</f>
        <v/>
      </c>
    </row>
    <row r="19" spans="1:20" x14ac:dyDescent="0.35">
      <c r="A19" t="s">
        <v>42</v>
      </c>
      <c r="B19" s="13"/>
      <c r="C19" s="15"/>
      <c r="D19" s="16"/>
      <c r="E19" s="15" t="str">
        <f>IF(C19="","",AVERAGE($C$2:C19))</f>
        <v/>
      </c>
      <c r="F19" s="16"/>
      <c r="G19" s="19" t="str">
        <f>IF('Data Entry Page'!$EN$36=0,"",'Data Entry Page'!$EN$36/100)</f>
        <v/>
      </c>
      <c r="H19" s="20" t="str">
        <f>IF('Data Entry Page'!EN19=0,"",IF(G19&gt;G18,'Do Not Delete (Data)'!$P$2,'Do Not Delete (Data)'!$Q$2)&amp;TEXT(((G19-G18)/G18),"#%"))</f>
        <v/>
      </c>
      <c r="I19" s="19" t="str">
        <f>IF(G19="","",AVERAGE($G$2:G19))</f>
        <v/>
      </c>
      <c r="J19" s="20" t="str">
        <f>IF(I19="","",IF(I19&gt;I18,'Do Not Delete (Data)'!$P$2,'Do Not Delete (Data)'!$Q$2)&amp;TEXT(((I19-I18)/I18),"#%"))</f>
        <v/>
      </c>
    </row>
    <row r="20" spans="1:20" x14ac:dyDescent="0.35">
      <c r="A20" t="s">
        <v>43</v>
      </c>
      <c r="B20" s="13"/>
      <c r="C20" s="15"/>
      <c r="D20" s="16"/>
      <c r="E20" s="15" t="str">
        <f>IF(C20="","",AVERAGE($C$2:C20))</f>
        <v/>
      </c>
      <c r="F20" s="16"/>
      <c r="G20" s="19" t="str">
        <f>IF('Data Entry Page'!$EV$36=0,"",'Data Entry Page'!$EV$36/100)</f>
        <v/>
      </c>
      <c r="H20" s="20" t="str">
        <f>IF('Data Entry Page'!EV19=0,"",IF(G20&gt;G19,'Do Not Delete (Data)'!$P$2,'Do Not Delete (Data)'!$Q$2)&amp;TEXT(((G20-G19)/G19),"#%"))</f>
        <v/>
      </c>
      <c r="I20" s="19" t="str">
        <f>IF(G20="","",AVERAGE($G$2:G20))</f>
        <v/>
      </c>
      <c r="J20" s="20" t="str">
        <f>IF(I20="","",IF(I20&gt;I19,'Do Not Delete (Data)'!$P$2,'Do Not Delete (Data)'!$Q$2)&amp;TEXT(((I20-I19)/I19),"#%"))</f>
        <v/>
      </c>
    </row>
    <row r="21" spans="1:20" x14ac:dyDescent="0.35">
      <c r="A21" t="s">
        <v>44</v>
      </c>
      <c r="B21" s="13" t="s">
        <v>18</v>
      </c>
      <c r="C21" s="15" t="str">
        <f>IF('Data Entry Page'!B8="","",('Data Entry Page'!B8/20))</f>
        <v/>
      </c>
      <c r="D21" s="16" t="str">
        <f>IF('Data Entry Page'!B8="","",IF(C21&gt;C18,'Do Not Delete (Data)'!$P$2,'Do Not Delete (Data)'!$Q$2)&amp;TEXT(((C21-C18)/C18),"#%"))</f>
        <v/>
      </c>
      <c r="E21" s="15" t="str">
        <f>IF(C21="","",AVERAGE($C$2:C21))</f>
        <v/>
      </c>
      <c r="F21" s="16" t="str">
        <f>IF('Data Entry Page'!B8="","",IF(E21&gt;E18,'Do Not Delete (Data)'!$P$2,'Do Not Delete (Data)'!$Q$2)&amp;TEXT(((E21-E18)/E18),"#%"))</f>
        <v/>
      </c>
      <c r="G21" s="19" t="str">
        <f>IF('Data Entry Page'!$FD$36=0,"",'Data Entry Page'!$FD$36/100)</f>
        <v/>
      </c>
      <c r="H21" s="20" t="str">
        <f>IF('Data Entry Page'!FD19=0,"",IF(G21&gt;G20,'Do Not Delete (Data)'!$P$2,'Do Not Delete (Data)'!$Q$2)&amp;TEXT(((G21-G20)/G20),"#%"))</f>
        <v/>
      </c>
      <c r="I21" s="19" t="str">
        <f>IF(G21="","",AVERAGE($G$2:G21))</f>
        <v/>
      </c>
      <c r="J21" s="20" t="str">
        <f>IF(I21="","",IF(I21&gt;I20,'Do Not Delete (Data)'!$P$2,'Do Not Delete (Data)'!$Q$2)&amp;TEXT(((I21-I20)/I20),"#%"))</f>
        <v/>
      </c>
    </row>
    <row r="22" spans="1:20" x14ac:dyDescent="0.35">
      <c r="A22" t="s">
        <v>45</v>
      </c>
      <c r="B22" s="13"/>
      <c r="C22" s="15"/>
      <c r="D22" s="16"/>
      <c r="E22" s="15" t="str">
        <f>IF(C22="","",AVERAGE($C$2:C22))</f>
        <v/>
      </c>
      <c r="F22" s="16"/>
      <c r="G22" s="19" t="str">
        <f>IF('Data Entry Page'!$FL$36=0,"",'Data Entry Page'!$FL$36/100)</f>
        <v/>
      </c>
      <c r="H22" s="20" t="str">
        <f>IF('Data Entry Page'!FL19=0,"",IF(G22&gt;G21,'Do Not Delete (Data)'!$P$2,'Do Not Delete (Data)'!$Q$2)&amp;TEXT(((G22-G21)/G21),"#%"))</f>
        <v/>
      </c>
      <c r="I22" s="19" t="str">
        <f>IF(G22="","",AVERAGE($G$2:G22))</f>
        <v/>
      </c>
      <c r="J22" s="20" t="str">
        <f>IF(I22="","",IF(I22&gt;I21,'Do Not Delete (Data)'!$P$2,'Do Not Delete (Data)'!$Q$2)&amp;TEXT(((I22-I21)/I21),"#%"))</f>
        <v/>
      </c>
    </row>
    <row r="23" spans="1:20" ht="21" x14ac:dyDescent="0.45">
      <c r="A23" t="s">
        <v>46</v>
      </c>
      <c r="B23" s="13"/>
      <c r="C23" s="15"/>
      <c r="D23" s="16"/>
      <c r="E23" s="15" t="str">
        <f>IF(C23="","",AVERAGE($C$2:C23))</f>
        <v/>
      </c>
      <c r="F23" s="16"/>
      <c r="G23" s="19" t="str">
        <f>IF('Data Entry Page'!$FT$36=0,"",'Data Entry Page'!$FT$36/100)</f>
        <v/>
      </c>
      <c r="H23" s="20" t="str">
        <f>IF('Data Entry Page'!FT19=0,"",IF(G23&gt;G22,'Do Not Delete (Data)'!$P$2,'Do Not Delete (Data)'!$Q$2)&amp;TEXT(((G23-G22)/G22),"#%"))</f>
        <v/>
      </c>
      <c r="I23" s="19" t="str">
        <f>IF(G23="","",AVERAGE($G$2:G23))</f>
        <v/>
      </c>
      <c r="J23" s="20" t="str">
        <f>IF(I23="","",IF(I23&gt;I22,'Do Not Delete (Data)'!$P$2,'Do Not Delete (Data)'!$Q$2)&amp;TEXT(((I23-I22)/I22),"#%"))</f>
        <v/>
      </c>
      <c r="K23" s="44" t="s">
        <v>164</v>
      </c>
      <c r="T23" s="43" t="e">
        <f>'Data Entry Page'!M10</f>
        <v>#DIV/0!</v>
      </c>
    </row>
    <row r="24" spans="1:20" x14ac:dyDescent="0.35">
      <c r="A24" t="s">
        <v>47</v>
      </c>
      <c r="B24" s="13" t="s">
        <v>19</v>
      </c>
      <c r="C24" s="15" t="str">
        <f>IF('Data Entry Page'!B9="","",('Data Entry Page'!B9/20))</f>
        <v/>
      </c>
      <c r="D24" s="16" t="str">
        <f>IF('Data Entry Page'!B9="","",IF(C24&gt;C21,'Do Not Delete (Data)'!$P$2,'Do Not Delete (Data)'!$Q$2)&amp;TEXT(((C24-C21)/C21),"#%"))</f>
        <v/>
      </c>
      <c r="E24" s="15" t="str">
        <f>IF(C24="","",AVERAGE($C$2:C24))</f>
        <v/>
      </c>
      <c r="F24" s="16" t="str">
        <f>IF('Data Entry Page'!B9="","",IF(E24&gt;E21,'Do Not Delete (Data)'!$P$2,'Do Not Delete (Data)'!$Q$2)&amp;TEXT(((E24-E21)/E21),"#%"))</f>
        <v/>
      </c>
      <c r="G24" s="19" t="str">
        <f>IF('Data Entry Page'!$GB$36=0,"",'Data Entry Page'!$GB$36/100)</f>
        <v/>
      </c>
      <c r="H24" s="20" t="str">
        <f>IF('Data Entry Page'!GB19=0,"",IF(G24="",H23,IF(G24&gt;G23,'Do Not Delete (Data)'!$P$2,'Do Not Delete (Data)'!$Q$2)&amp;TEXT(((G24-G23)/G23),"#%")))</f>
        <v/>
      </c>
      <c r="I24" s="19" t="str">
        <f>IF(G24="","",AVERAGE($G$2:G24))</f>
        <v/>
      </c>
      <c r="J24" s="20" t="str">
        <f>IF(I24="","",IF(I24&gt;I23,'Do Not Delete (Data)'!$P$2,'Do Not Delete (Data)'!$Q$2)&amp;TEXT(((I24-I23)/I23),"#%"))</f>
        <v/>
      </c>
    </row>
    <row r="25" spans="1:20" x14ac:dyDescent="0.35">
      <c r="A25" t="s">
        <v>48</v>
      </c>
      <c r="B25" s="13"/>
      <c r="C25" s="15"/>
      <c r="D25" s="16"/>
      <c r="E25" s="15" t="str">
        <f>IF(C25="","",AVERAGE($C$2:C25))</f>
        <v/>
      </c>
      <c r="F25" s="16"/>
      <c r="G25" s="19" t="str">
        <f>IF('Data Entry Page'!$GJ$36=0,"",'Data Entry Page'!$GJ$36/100)</f>
        <v/>
      </c>
      <c r="H25" s="20" t="str">
        <f>IF('Data Entry Page'!GJ19=0,"",IF(G25&gt;G24,'Do Not Delete (Data)'!$P$2,'Do Not Delete (Data)'!$Q$2)&amp;TEXT(((G25-G24)/G24),"#%"))</f>
        <v/>
      </c>
      <c r="I25" s="19" t="str">
        <f>IF(G25="","",AVERAGE($G$2:G25))</f>
        <v/>
      </c>
      <c r="J25" s="20" t="str">
        <f>IF(I25="","",IF(I25&gt;I24,'Do Not Delete (Data)'!$P$2,'Do Not Delete (Data)'!$Q$2)&amp;TEXT(((I25-I24)/I24),"#%"))</f>
        <v/>
      </c>
    </row>
    <row r="26" spans="1:20" x14ac:dyDescent="0.35">
      <c r="A26" t="s">
        <v>49</v>
      </c>
      <c r="B26" s="13"/>
      <c r="C26" s="15"/>
      <c r="D26" s="16"/>
      <c r="E26" s="15" t="str">
        <f>IF(C26="","",AVERAGE($C$2:C26))</f>
        <v/>
      </c>
      <c r="F26" s="16"/>
      <c r="G26" s="19" t="str">
        <f>IF('Data Entry Page'!$GR$36=0,"",'Data Entry Page'!$GR$36/100)</f>
        <v/>
      </c>
      <c r="H26" s="20" t="str">
        <f>IF('Data Entry Page'!GR19=0,"",IF(G26&gt;G25,'Do Not Delete (Data)'!$P$2,'Do Not Delete (Data)'!$Q$2)&amp;TEXT(((G26-G25)/G25),"#%"))</f>
        <v/>
      </c>
      <c r="I26" s="19" t="str">
        <f>IF(G26="","",AVERAGE($G$2:G26))</f>
        <v/>
      </c>
      <c r="J26" s="20" t="str">
        <f>IF(I26="","",IF(I26&gt;I25,'Do Not Delete (Data)'!$P$2,'Do Not Delete (Data)'!$Q$2)&amp;TEXT(((I26-I25)/I25),"#%"))</f>
        <v/>
      </c>
    </row>
    <row r="27" spans="1:20" x14ac:dyDescent="0.35">
      <c r="A27" t="s">
        <v>50</v>
      </c>
      <c r="B27" s="13" t="s">
        <v>20</v>
      </c>
      <c r="C27" s="15" t="str">
        <f>IF('Data Entry Page'!B10="","",('Data Entry Page'!B10/20))</f>
        <v/>
      </c>
      <c r="D27" s="16" t="str">
        <f>IF('Data Entry Page'!B10="","",IF(C27&gt;C24,'Do Not Delete (Data)'!$P$2,'Do Not Delete (Data)'!$Q$2)&amp;TEXT(((C27-C24)/C24),"#%"))</f>
        <v/>
      </c>
      <c r="E27" s="15" t="str">
        <f>IF(C27="","",AVERAGE($C$2:C27))</f>
        <v/>
      </c>
      <c r="F27" s="16" t="str">
        <f>IF('Data Entry Page'!B10="","",IF(E27&gt;E24,'Do Not Delete (Data)'!$P$2,'Do Not Delete (Data)'!$Q$2)&amp;TEXT(((E27-E24)/E24),"#%"))</f>
        <v/>
      </c>
      <c r="G27" s="19" t="str">
        <f>IF('Data Entry Page'!$GZ$36=0,"",'Data Entry Page'!$GZ$36/100)</f>
        <v/>
      </c>
      <c r="H27" s="20" t="str">
        <f>IF('Data Entry Page'!GZ19=0,"",IF(G27&gt;G26,'Do Not Delete (Data)'!$P$2,'Do Not Delete (Data)'!$Q$2)&amp;TEXT(((G27-G26)/G26),"#%"))</f>
        <v/>
      </c>
      <c r="I27" s="19" t="str">
        <f>IF(G27="","",AVERAGE($G$2:G27))</f>
        <v/>
      </c>
      <c r="J27" s="20" t="str">
        <f>IF(I27="","",IF(I27&gt;I26,'Do Not Delete (Data)'!$P$2,'Do Not Delete (Data)'!$Q$2)&amp;TEXT(((I27-I26)/I26),"#%"))</f>
        <v/>
      </c>
    </row>
    <row r="28" spans="1:20" x14ac:dyDescent="0.35">
      <c r="A28" t="s">
        <v>51</v>
      </c>
      <c r="B28" s="13"/>
      <c r="C28" s="15"/>
      <c r="D28" s="16"/>
      <c r="E28" s="15" t="str">
        <f>IF(C28="","",AVERAGE($C$2:C28))</f>
        <v/>
      </c>
      <c r="F28" s="16"/>
      <c r="G28" s="19" t="str">
        <f>IF('Data Entry Page'!$HH$36=0,"",'Data Entry Page'!$HH$36/100)</f>
        <v/>
      </c>
      <c r="H28" s="20" t="str">
        <f>IF('Data Entry Page'!HH19=0,"",IF(G28&gt;G27,'Do Not Delete (Data)'!$P$2,'Do Not Delete (Data)'!$Q$2)&amp;TEXT(((G28-G27)/G27),"#%"))</f>
        <v/>
      </c>
      <c r="I28" s="19" t="str">
        <f>IF(G28="","",AVERAGE($G$2:G28))</f>
        <v/>
      </c>
      <c r="J28" s="20" t="str">
        <f>IF(I28="","",IF(I28&gt;I27,'Do Not Delete (Data)'!$P$2,'Do Not Delete (Data)'!$Q$2)&amp;TEXT(((I28-I27)/I27),"#%"))</f>
        <v/>
      </c>
    </row>
    <row r="29" spans="1:20" x14ac:dyDescent="0.35">
      <c r="A29" t="s">
        <v>52</v>
      </c>
      <c r="B29" s="13"/>
      <c r="C29" s="17"/>
      <c r="D29" s="13"/>
      <c r="E29" s="15" t="str">
        <f>IF(C29="","",AVERAGE($C$2:C29))</f>
        <v/>
      </c>
      <c r="F29" s="16"/>
      <c r="G29" s="19" t="str">
        <f>IF('Data Entry Page'!$HP$36=0,"",'Data Entry Page'!$HP$36/100)</f>
        <v/>
      </c>
      <c r="H29" s="20" t="str">
        <f>IF('Data Entry Page'!HP19=0,"",IF(G29&gt;G28,'Do Not Delete (Data)'!$P$2,'Do Not Delete (Data)'!$Q$2)&amp;TEXT(((G29-G28)/G28),"#%"))</f>
        <v/>
      </c>
      <c r="I29" s="19" t="str">
        <f>IF(G29="","",AVERAGE($G$2:G29))</f>
        <v/>
      </c>
      <c r="J29" s="20" t="str">
        <f>IF(I29="","",IF(I29&gt;I28,'Do Not Delete (Data)'!$P$2,'Do Not Delete (Data)'!$Q$2)&amp;TEXT(((I29-I28)/I28),"#%"))</f>
        <v/>
      </c>
    </row>
    <row r="30" spans="1:20" x14ac:dyDescent="0.35">
      <c r="A30" t="s">
        <v>53</v>
      </c>
      <c r="B30" s="13" t="s">
        <v>21</v>
      </c>
      <c r="C30" s="15" t="str">
        <f>IF('Data Entry Page'!B11="","",('Data Entry Page'!B11/20))</f>
        <v/>
      </c>
      <c r="D30" s="16" t="str">
        <f>IF('Data Entry Page'!B11="","",IF(C30&gt;C27,'Do Not Delete (Data)'!$P$2,'Do Not Delete (Data)'!$Q$2)&amp;TEXT(((C30-C27)/C27),"#%"))</f>
        <v/>
      </c>
      <c r="E30" s="15" t="str">
        <f>IF(C30="","",AVERAGE($C$2:C30))</f>
        <v/>
      </c>
      <c r="F30" s="16" t="str">
        <f>IF('Data Entry Page'!B11="","",IF(E30&gt;E27,'Do Not Delete (Data)'!$P$2,'Do Not Delete (Data)'!$Q$2)&amp;TEXT(((E30-E27)/E27),"#%"))</f>
        <v/>
      </c>
      <c r="G30" s="19" t="str">
        <f>IF('Data Entry Page'!$HX$36=0,"",'Data Entry Page'!$HX$36/100)</f>
        <v/>
      </c>
      <c r="H30" s="20" t="str">
        <f>IF('Data Entry Page'!HX19=0,"",IF(G30&gt;G29,'Do Not Delete (Data)'!$P$2,'Do Not Delete (Data)'!$Q$2)&amp;TEXT(((G30-G29)/G29),"#%"))</f>
        <v/>
      </c>
      <c r="I30" s="19" t="str">
        <f>IF(G30="","",AVERAGE($G$2:G30))</f>
        <v/>
      </c>
      <c r="J30" s="20" t="str">
        <f>IF(I30="","",IF(I30&gt;I29,'Do Not Delete (Data)'!$P$2,'Do Not Delete (Data)'!$Q$2)&amp;TEXT(((I30-I29)/I29),"#%"))</f>
        <v/>
      </c>
    </row>
    <row r="31" spans="1:20" x14ac:dyDescent="0.35">
      <c r="A31" t="s">
        <v>54</v>
      </c>
      <c r="B31" s="13"/>
      <c r="C31" s="15"/>
      <c r="D31" s="16"/>
      <c r="E31" s="15" t="str">
        <f>IF(C31="","",AVERAGE($C$2:C31))</f>
        <v/>
      </c>
      <c r="F31" s="16"/>
      <c r="G31" s="19" t="str">
        <f>IF('Data Entry Page'!$IF$36=0,"",'Data Entry Page'!$IF$36/100)</f>
        <v/>
      </c>
      <c r="H31" s="20" t="str">
        <f>IF('Data Entry Page'!IF19=0,"",IF(G31&gt;G30,'Do Not Delete (Data)'!$P$2,'Do Not Delete (Data)'!$Q$2)&amp;TEXT(((G31-G30)/G30),"#%"))</f>
        <v/>
      </c>
      <c r="I31" s="19" t="str">
        <f>IF(G31="","",AVERAGE($G$2:G31))</f>
        <v/>
      </c>
      <c r="J31" s="20" t="str">
        <f>IF(I31="","",IF(I31&gt;I30,'Do Not Delete (Data)'!$P$2,'Do Not Delete (Data)'!$Q$2)&amp;TEXT(((I31-I30)/I30),"#%"))</f>
        <v/>
      </c>
    </row>
    <row r="32" spans="1:20" x14ac:dyDescent="0.35">
      <c r="A32" t="s">
        <v>55</v>
      </c>
      <c r="B32" s="13"/>
      <c r="C32" s="15"/>
      <c r="D32" s="16"/>
      <c r="E32" s="15" t="str">
        <f>IF(C32="","",AVERAGE($C$2:C32))</f>
        <v/>
      </c>
      <c r="F32" s="16"/>
      <c r="G32" s="19" t="str">
        <f>IF('Data Entry Page'!$IN$36=0,"",'Data Entry Page'!$IN$36/100)</f>
        <v/>
      </c>
      <c r="H32" s="20" t="str">
        <f>IF('Data Entry Page'!IN19=0,"",IF(G32&gt;G31,'Do Not Delete (Data)'!$P$2,'Do Not Delete (Data)'!$Q$2)&amp;TEXT(((G32-G31)/G31),"#%"))</f>
        <v/>
      </c>
      <c r="I32" s="19" t="str">
        <f>IF(G32="","",AVERAGE($G$2:G32))</f>
        <v/>
      </c>
      <c r="J32" s="20" t="str">
        <f>IF(I32="","",IF(I32&gt;I31,'Do Not Delete (Data)'!$P$2,'Do Not Delete (Data)'!$Q$2)&amp;TEXT(((I32-I31)/I31),"#%"))</f>
        <v/>
      </c>
    </row>
    <row r="33" spans="1:10" x14ac:dyDescent="0.35">
      <c r="A33" t="s">
        <v>56</v>
      </c>
      <c r="B33" s="13" t="s">
        <v>22</v>
      </c>
      <c r="C33" s="15" t="str">
        <f>IF('Data Entry Page'!B12="","",('Data Entry Page'!B12/20))</f>
        <v/>
      </c>
      <c r="D33" s="16" t="str">
        <f>IF('Data Entry Page'!B12="","",IF(C33&gt;C30,'Do Not Delete (Data)'!$P$2,'Do Not Delete (Data)'!$Q$2)&amp;TEXT(((C33-C30)/C30),"#%"))</f>
        <v/>
      </c>
      <c r="E33" s="15" t="str">
        <f>IF(C33="","",AVERAGE($C$2:C33))</f>
        <v/>
      </c>
      <c r="F33" s="16" t="str">
        <f>IF('Data Entry Page'!B12="","",IF(E33&gt;E30,'Do Not Delete (Data)'!$P$2,'Do Not Delete (Data)'!$Q$2)&amp;TEXT(((E33-E30)/E30),"#%"))</f>
        <v/>
      </c>
      <c r="G33" s="19" t="str">
        <f>IF('Data Entry Page'!$IV$36=0,"",'Data Entry Page'!$IV$36/100)</f>
        <v/>
      </c>
      <c r="H33" s="20" t="str">
        <f>IF('Data Entry Page'!IV19=0,"",IF(G33&gt;G32,'Do Not Delete (Data)'!$P$2,'Do Not Delete (Data)'!$Q$2)&amp;TEXT(((G33-G32)/G32),"#%"))</f>
        <v/>
      </c>
      <c r="I33" s="19" t="str">
        <f>IF(G33="","",AVERAGE($G$2:G33))</f>
        <v/>
      </c>
      <c r="J33" s="20" t="str">
        <f>IF(I33="","",IF(I33&gt;I32,'Do Not Delete (Data)'!$P$2,'Do Not Delete (Data)'!$Q$2)&amp;TEXT(((I33-I32)/I32),"#%"))</f>
        <v/>
      </c>
    </row>
    <row r="34" spans="1:10" x14ac:dyDescent="0.35">
      <c r="A34" t="s">
        <v>57</v>
      </c>
      <c r="B34" s="13"/>
      <c r="C34" s="15"/>
      <c r="D34" s="16"/>
      <c r="E34" s="15" t="str">
        <f>IF(C34="","",AVERAGE($C$2:C34))</f>
        <v/>
      </c>
      <c r="F34" s="16"/>
      <c r="G34" s="19" t="str">
        <f>IF('Data Entry Page'!$JD$36=0,"",'Data Entry Page'!$JD$36/100)</f>
        <v/>
      </c>
      <c r="H34" s="20" t="str">
        <f>IF('Data Entry Page'!JD19=0,"",IF(G34&gt;G33,'Do Not Delete (Data)'!$P$2,'Do Not Delete (Data)'!$Q$2)&amp;TEXT(((G34-G33)/G33),"#%"))</f>
        <v/>
      </c>
      <c r="I34" s="19" t="str">
        <f>IF(G34="","",AVERAGE($G$2:G34))</f>
        <v/>
      </c>
      <c r="J34" s="20" t="str">
        <f>IF(I34="","",IF(I34&gt;I33,'Do Not Delete (Data)'!$P$2,'Do Not Delete (Data)'!$Q$2)&amp;TEXT(((I34-I33)/I33),"#%"))</f>
        <v/>
      </c>
    </row>
    <row r="35" spans="1:10" x14ac:dyDescent="0.35">
      <c r="A35" t="s">
        <v>58</v>
      </c>
      <c r="B35" s="13"/>
      <c r="C35" s="15"/>
      <c r="D35" s="16"/>
      <c r="E35" s="15" t="str">
        <f>IF(C35="","",AVERAGE($C$2:C35))</f>
        <v/>
      </c>
      <c r="F35" s="16"/>
      <c r="G35" s="19" t="str">
        <f>IF('Data Entry Page'!$JL$36=0,"",'Data Entry Page'!$JL$36/100)</f>
        <v/>
      </c>
      <c r="H35" s="20" t="str">
        <f>IF('Data Entry Page'!JL19=0,"",IF(G35&gt;G34,'Do Not Delete (Data)'!$P$2,'Do Not Delete (Data)'!$Q$2)&amp;TEXT(((G35-G34)/G34),"#%"))</f>
        <v/>
      </c>
      <c r="I35" s="19" t="str">
        <f>IF(G35="","",AVERAGE($G$2:G35))</f>
        <v/>
      </c>
      <c r="J35" s="20" t="str">
        <f>IF(I35="","",IF(I35&gt;I34,'Do Not Delete (Data)'!$P$2,'Do Not Delete (Data)'!$Q$2)&amp;TEXT(((I35-I34)/I34),"#%"))</f>
        <v/>
      </c>
    </row>
    <row r="36" spans="1:10" x14ac:dyDescent="0.35">
      <c r="A36" t="s">
        <v>59</v>
      </c>
      <c r="B36" s="13" t="s">
        <v>23</v>
      </c>
      <c r="C36" s="15" t="str">
        <f>IF('Data Entry Page'!B13="","",('Data Entry Page'!B13/20))</f>
        <v/>
      </c>
      <c r="D36" s="16" t="str">
        <f>IF('Data Entry Page'!B13="","",IF(C36&gt;C33,'Do Not Delete (Data)'!$P$2,'Do Not Delete (Data)'!$Q$2)&amp;TEXT(((C36-C33)/C33),"#%"))</f>
        <v/>
      </c>
      <c r="E36" s="15" t="str">
        <f>IF(C36="","",AVERAGE($C$2:C36))</f>
        <v/>
      </c>
      <c r="F36" s="16" t="str">
        <f>IF('Data Entry Page'!B13="","",IF(E36&gt;E33,'Do Not Delete (Data)'!$P$2,'Do Not Delete (Data)'!$Q$2)&amp;TEXT(((E36-E33)/E33),"#%"))</f>
        <v/>
      </c>
      <c r="G36" s="19" t="str">
        <f>IF('Data Entry Page'!$JT$36=0,"",'Data Entry Page'!$JT$36/100)</f>
        <v/>
      </c>
      <c r="H36" s="20" t="str">
        <f>IF('Data Entry Page'!JT19=0,"",IF(G36&gt;G35,'Do Not Delete (Data)'!$P$2,'Do Not Delete (Data)'!$Q$2)&amp;TEXT(((G36-G35)/G35),"#%"))</f>
        <v/>
      </c>
      <c r="I36" s="19" t="str">
        <f>IF(G36="","",AVERAGE($G$2:G36))</f>
        <v/>
      </c>
      <c r="J36" s="20" t="str">
        <f>IF(I36="","",IF(I36&gt;I35,'Do Not Delete (Data)'!$P$2,'Do Not Delete (Data)'!$Q$2)&amp;TEXT(((I36-I35)/I35),"#%"))</f>
        <v/>
      </c>
    </row>
    <row r="37" spans="1:10" x14ac:dyDescent="0.35">
      <c r="A37" t="s">
        <v>60</v>
      </c>
      <c r="B37" s="13"/>
      <c r="C37" s="15"/>
      <c r="D37" s="16"/>
      <c r="E37" s="15" t="str">
        <f>IF(C37="","",AVERAGE($C$2:C37))</f>
        <v/>
      </c>
      <c r="F37" s="16"/>
      <c r="G37" s="19" t="str">
        <f>IF('Data Entry Page'!$KB$36=0,"",'Data Entry Page'!$KB$36/100)</f>
        <v/>
      </c>
      <c r="H37" s="20" t="str">
        <f>IF('Data Entry Page'!KB19=0,"",IF(G37&gt;G36,'Do Not Delete (Data)'!$P$2,'Do Not Delete (Data)'!$Q$2)&amp;TEXT(((G37-G36)/G36),"#%"))</f>
        <v/>
      </c>
      <c r="I37" s="19" t="str">
        <f>IF(G37="","",AVERAGE($G$2:G37))</f>
        <v/>
      </c>
      <c r="J37" s="20" t="str">
        <f>IF(I37="","",IF(I37&gt;I36,'Do Not Delete (Data)'!$P$2,'Do Not Delete (Data)'!$Q$2)&amp;TEXT(((I37-I36)/I36),"#%"))</f>
        <v/>
      </c>
    </row>
    <row r="38" spans="1:10" x14ac:dyDescent="0.35">
      <c r="A38" t="s">
        <v>61</v>
      </c>
      <c r="B38" s="13"/>
      <c r="C38" s="15"/>
      <c r="D38" s="16"/>
      <c r="E38" s="15" t="str">
        <f>IF(C38="","",AVERAGE($C$2:C38))</f>
        <v/>
      </c>
      <c r="F38" s="16"/>
      <c r="G38" s="19" t="str">
        <f>IF('Data Entry Page'!$KJ$36=0,"",'Data Entry Page'!$KJ$36/100)</f>
        <v/>
      </c>
      <c r="H38" s="20" t="str">
        <f>IF('Data Entry Page'!KJ19=0,"",IF(G38&gt;G37,'Do Not Delete (Data)'!$P$2,'Do Not Delete (Data)'!$Q$2)&amp;TEXT(((G38-G37)/G37),"#%"))</f>
        <v/>
      </c>
      <c r="I38" s="19" t="str">
        <f>IF(G38="","",AVERAGE($G$2:G38))</f>
        <v/>
      </c>
      <c r="J38" s="20" t="str">
        <f>IF(I38="","",IF(I38&gt;I37,'Do Not Delete (Data)'!$P$2,'Do Not Delete (Data)'!$Q$2)&amp;TEXT(((I38-I37)/I37),"#%"))</f>
        <v/>
      </c>
    </row>
    <row r="39" spans="1:10" x14ac:dyDescent="0.35">
      <c r="A39" t="s">
        <v>62</v>
      </c>
      <c r="B39" s="13" t="s">
        <v>3</v>
      </c>
      <c r="C39" s="15" t="str">
        <f>IF('Data Entry Page'!B14="","",('Data Entry Page'!B14/25))</f>
        <v/>
      </c>
      <c r="D39" s="16" t="str">
        <f>IF('Data Entry Page'!B14="","",IF(C39&gt;C36,'Do Not Delete (Data)'!$P$2,'Do Not Delete (Data)'!$Q$2)&amp;TEXT(((C39-C36)/C36),"#%"))</f>
        <v/>
      </c>
      <c r="E39" s="15" t="str">
        <f>IF(C39="","",AVERAGE($C$2:C39))</f>
        <v/>
      </c>
      <c r="F39" s="16" t="str">
        <f>IF('Data Entry Page'!B14="","",IF(E39&gt;E36,'Do Not Delete (Data)'!$P$2,'Do Not Delete (Data)'!$Q$2)&amp;TEXT(((E39-E36)/E36),"#%"))</f>
        <v/>
      </c>
      <c r="G39" s="19" t="str">
        <f>IF('Data Entry Page'!$KR$36=0,"",'Data Entry Page'!$KR$36/100)</f>
        <v/>
      </c>
      <c r="H39" s="20" t="str">
        <f>IF('Data Entry Page'!KR19=0,"",IF(G39&gt;G38,'Do Not Delete (Data)'!$P$2,'Do Not Delete (Data)'!$Q$2)&amp;TEXT(((G39-G38)/G38),"#%"))</f>
        <v/>
      </c>
      <c r="I39" s="19" t="str">
        <f>IF(G39="","",AVERAGE($G$2:G39))</f>
        <v/>
      </c>
      <c r="J39" s="20" t="str">
        <f>IF(I39="","",IF(I39&gt;I38,'Do Not Delete (Data)'!$P$2,'Do Not Delete (Data)'!$Q$2)&amp;TEXT(((I39-I38)/I38),"#%"))</f>
        <v/>
      </c>
    </row>
    <row r="40" spans="1:10" x14ac:dyDescent="0.35">
      <c r="A40" t="s">
        <v>63</v>
      </c>
      <c r="B40" s="13"/>
      <c r="C40" s="15"/>
      <c r="D40" s="16"/>
      <c r="E40" s="15" t="str">
        <f>IF(C40="","",AVERAGE($C$2:C40))</f>
        <v/>
      </c>
      <c r="F40" s="16"/>
      <c r="G40" s="19" t="str">
        <f>IF('Data Entry Page'!$KZ$36=0,"",'Data Entry Page'!$KZ$36/100)</f>
        <v/>
      </c>
      <c r="H40" s="20" t="str">
        <f>IF('Data Entry Page'!KZ19=0,"",IF(G40&gt;G39,'Do Not Delete (Data)'!$P$2,'Do Not Delete (Data)'!$Q$2)&amp;TEXT(((G40-G39)/G39),"#%"))</f>
        <v/>
      </c>
      <c r="I40" s="19" t="str">
        <f>IF(G40="","",AVERAGE($G$2:G40))</f>
        <v/>
      </c>
      <c r="J40" s="20" t="str">
        <f>IF(I40="","",IF(I40&gt;I39,'Do Not Delete (Data)'!$P$2,'Do Not Delete (Data)'!$Q$2)&amp;TEXT(((I40-I39)/I39),"#%"))</f>
        <v/>
      </c>
    </row>
    <row r="41" spans="1:10" x14ac:dyDescent="0.35">
      <c r="A41" t="s">
        <v>64</v>
      </c>
      <c r="B41" s="13"/>
      <c r="C41" s="15"/>
      <c r="D41" s="16"/>
      <c r="E41" s="15" t="str">
        <f>IF(C41="","",AVERAGE($C$2:C41))</f>
        <v/>
      </c>
      <c r="F41" s="16"/>
      <c r="G41" s="19" t="str">
        <f>IF('Data Entry Page'!$LH$36=0,"",'Data Entry Page'!$LH$36/100)</f>
        <v/>
      </c>
      <c r="H41" s="20" t="str">
        <f>IF('Data Entry Page'!LH19=0,"",IF(G41&gt;G40,'Do Not Delete (Data)'!$P$2,'Do Not Delete (Data)'!$Q$2)&amp;TEXT(((G41-G40)/G40),"#%"))</f>
        <v/>
      </c>
      <c r="I41" s="19" t="str">
        <f>IF(G41="","",AVERAGE($G$2:G41))</f>
        <v/>
      </c>
      <c r="J41" s="20" t="str">
        <f>IF(I41="","",IF(I41&gt;I40,'Do Not Delete (Data)'!$P$2,'Do Not Delete (Data)'!$Q$2)&amp;TEXT(((I41-I40)/I40),"#%"))</f>
        <v/>
      </c>
    </row>
    <row r="42" spans="1:10" x14ac:dyDescent="0.35">
      <c r="A42" t="s">
        <v>65</v>
      </c>
      <c r="B42" s="13" t="s">
        <v>24</v>
      </c>
      <c r="C42" s="15" t="str">
        <f>IF('Data Entry Page'!B15="","",('Data Entry Page'!B15/50))</f>
        <v/>
      </c>
      <c r="D42" s="16" t="str">
        <f>IF('Data Entry Page'!B15="","",IF(C42&gt;C39,'Do Not Delete (Data)'!$P$2,'Do Not Delete (Data)'!$Q$2)&amp;TEXT(((C42-C39)/C39),"#%"))</f>
        <v/>
      </c>
      <c r="E42" s="15" t="str">
        <f>IF(C42="","",AVERAGE($C$2:C42))</f>
        <v/>
      </c>
      <c r="F42" s="16" t="str">
        <f>IF('Data Entry Page'!B15="","",IF(E42&gt;E39,'Do Not Delete (Data)'!$P$2,'Do Not Delete (Data)'!$Q$2)&amp;TEXT(((E42-E39)/E39),"#%"))</f>
        <v/>
      </c>
      <c r="G42" s="19" t="str">
        <f>IF('Data Entry Page'!$LP$36=0,"",'Data Entry Page'!$LP$36/100)</f>
        <v/>
      </c>
      <c r="H42" s="20" t="str">
        <f>IF('Data Entry Page'!LP19=0,"",IF(G42&gt;G41,'Do Not Delete (Data)'!$P$2,'Do Not Delete (Data)'!$Q$2)&amp;TEXT(((G42-G41)/G41),"#%"))</f>
        <v/>
      </c>
      <c r="I42" s="19" t="str">
        <f>IF(G42="","",AVERAGE($G$2:G42))</f>
        <v/>
      </c>
      <c r="J42" s="20" t="str">
        <f>IF(I42="","",IF(I42&gt;I41,'Do Not Delete (Data)'!$P$2,'Do Not Delete (Data)'!$Q$2)&amp;TEXT(((I42-I41)/I41),"#%"))</f>
        <v/>
      </c>
    </row>
    <row r="43" spans="1:10" ht="15" customHeight="1" x14ac:dyDescent="0.35">
      <c r="C43" s="18"/>
      <c r="E43" s="18"/>
      <c r="G43" s="9"/>
      <c r="H43" s="9"/>
      <c r="I43" s="9"/>
      <c r="J43" s="9"/>
    </row>
    <row r="44" spans="1:10" ht="15" customHeight="1" x14ac:dyDescent="0.35">
      <c r="C44" s="18"/>
      <c r="E44" s="18"/>
      <c r="G44" s="9"/>
      <c r="H44" s="9"/>
      <c r="I44" s="9"/>
      <c r="J44" s="9"/>
    </row>
    <row r="45" spans="1:10" ht="15" customHeight="1" x14ac:dyDescent="0.35">
      <c r="C45" s="18"/>
      <c r="E45" s="18"/>
      <c r="G45" s="9"/>
      <c r="H45" s="9"/>
      <c r="I45" s="9"/>
      <c r="J45" s="9"/>
    </row>
    <row r="46" spans="1:10" ht="15" customHeight="1" x14ac:dyDescent="0.35">
      <c r="C46" s="18"/>
      <c r="E46" s="18"/>
      <c r="G46" s="9"/>
      <c r="H46" s="9"/>
      <c r="I46" s="9"/>
      <c r="J46" s="9"/>
    </row>
    <row r="47" spans="1:10" ht="15" customHeight="1" x14ac:dyDescent="0.35">
      <c r="C47" s="18"/>
      <c r="E47" s="18"/>
      <c r="G47" s="9"/>
      <c r="H47" s="9"/>
      <c r="I47" s="9"/>
      <c r="J47" s="9"/>
    </row>
    <row r="48" spans="1:10" ht="15" customHeight="1" x14ac:dyDescent="0.35">
      <c r="E48" s="18"/>
    </row>
    <row r="49" spans="5:5" ht="15" customHeight="1" x14ac:dyDescent="0.35">
      <c r="E49" s="18"/>
    </row>
    <row r="50" spans="5:5" ht="15" customHeight="1" x14ac:dyDescent="0.35">
      <c r="E50" s="18"/>
    </row>
    <row r="51" spans="5:5" ht="15" customHeight="1" x14ac:dyDescent="0.35">
      <c r="E51" s="18"/>
    </row>
    <row r="52" spans="5:5" ht="15" customHeight="1" x14ac:dyDescent="0.35">
      <c r="E52" s="18"/>
    </row>
    <row r="53" spans="5:5" ht="15" customHeight="1" x14ac:dyDescent="0.35">
      <c r="E53" s="18"/>
    </row>
    <row r="54" spans="5:5" ht="15" customHeight="1" x14ac:dyDescent="0.35">
      <c r="E54" s="18"/>
    </row>
    <row r="55" spans="5:5" ht="15" customHeight="1" x14ac:dyDescent="0.35">
      <c r="E55" s="18"/>
    </row>
    <row r="56" spans="5:5" ht="15" customHeight="1" x14ac:dyDescent="0.35">
      <c r="E56" s="18"/>
    </row>
    <row r="57" spans="5:5" ht="15" customHeight="1" x14ac:dyDescent="0.35">
      <c r="E57" s="18"/>
    </row>
    <row r="58" spans="5:5" ht="15" customHeight="1" x14ac:dyDescent="0.35">
      <c r="E58" s="18"/>
    </row>
    <row r="59" spans="5:5" ht="15" customHeight="1" x14ac:dyDescent="0.35">
      <c r="E59" s="18"/>
    </row>
    <row r="60" spans="5:5" ht="15" customHeight="1" x14ac:dyDescent="0.35">
      <c r="E60" s="18"/>
    </row>
    <row r="61" spans="5:5" ht="15" customHeight="1" x14ac:dyDescent="0.35">
      <c r="E61" s="18"/>
    </row>
    <row r="62" spans="5:5" ht="15" customHeight="1" x14ac:dyDescent="0.35">
      <c r="E62" s="18"/>
    </row>
    <row r="63" spans="5:5" ht="15" customHeight="1" x14ac:dyDescent="0.35">
      <c r="E63" s="18"/>
    </row>
    <row r="64" spans="5:5" ht="15" customHeight="1" x14ac:dyDescent="0.35">
      <c r="E64" s="18"/>
    </row>
    <row r="65" spans="5:5" ht="15" customHeight="1" x14ac:dyDescent="0.35">
      <c r="E65" s="18"/>
    </row>
    <row r="66" spans="5:5" ht="15" customHeight="1" x14ac:dyDescent="0.35">
      <c r="E66" s="18"/>
    </row>
    <row r="67" spans="5:5" ht="15" customHeight="1" x14ac:dyDescent="0.35">
      <c r="E67" s="18"/>
    </row>
    <row r="68" spans="5:5" ht="15" customHeight="1" x14ac:dyDescent="0.35">
      <c r="E68" s="18"/>
    </row>
    <row r="69" spans="5:5" ht="15" customHeight="1" x14ac:dyDescent="0.35">
      <c r="E69" s="18"/>
    </row>
    <row r="70" spans="5:5" ht="15" customHeight="1" x14ac:dyDescent="0.35">
      <c r="E70" s="18"/>
    </row>
    <row r="71" spans="5:5" ht="15" customHeight="1" x14ac:dyDescent="0.35">
      <c r="E71" s="18"/>
    </row>
    <row r="72" spans="5:5" ht="15" customHeight="1" x14ac:dyDescent="0.35">
      <c r="E72" s="18"/>
    </row>
    <row r="73" spans="5:5" ht="15" customHeight="1" x14ac:dyDescent="0.35">
      <c r="E73" s="18"/>
    </row>
    <row r="74" spans="5:5" ht="15" customHeight="1" x14ac:dyDescent="0.35">
      <c r="E74" s="18"/>
    </row>
    <row r="75" spans="5:5" ht="15" customHeight="1" x14ac:dyDescent="0.35">
      <c r="E75" s="18"/>
    </row>
    <row r="76" spans="5:5" ht="15" customHeight="1" x14ac:dyDescent="0.35">
      <c r="E76" s="18"/>
    </row>
    <row r="77" spans="5:5" ht="15" customHeight="1" x14ac:dyDescent="0.35">
      <c r="E77" s="18"/>
    </row>
    <row r="78" spans="5:5" ht="15" customHeight="1" x14ac:dyDescent="0.35">
      <c r="E78" s="18"/>
    </row>
    <row r="79" spans="5:5" ht="15" customHeight="1" x14ac:dyDescent="0.35">
      <c r="E79" s="18"/>
    </row>
    <row r="80" spans="5:5" ht="15" customHeight="1" x14ac:dyDescent="0.35">
      <c r="E80" s="18"/>
    </row>
    <row r="81" spans="5:5" ht="15" customHeight="1" x14ac:dyDescent="0.35">
      <c r="E81" s="18"/>
    </row>
    <row r="82" spans="5:5" ht="15" customHeight="1" x14ac:dyDescent="0.35">
      <c r="E82" s="18"/>
    </row>
    <row r="83" spans="5:5" ht="15" customHeight="1" x14ac:dyDescent="0.35">
      <c r="E83" s="18"/>
    </row>
    <row r="84" spans="5:5" ht="15" customHeight="1" x14ac:dyDescent="0.35">
      <c r="E84" s="18"/>
    </row>
    <row r="85" spans="5:5" ht="15" customHeight="1" x14ac:dyDescent="0.35">
      <c r="E85" s="18"/>
    </row>
    <row r="86" spans="5:5" ht="15" customHeight="1" x14ac:dyDescent="0.35">
      <c r="E86" s="18"/>
    </row>
    <row r="87" spans="5:5" ht="15" customHeight="1" x14ac:dyDescent="0.35">
      <c r="E87" s="18"/>
    </row>
    <row r="88" spans="5:5" ht="15" customHeight="1" x14ac:dyDescent="0.35">
      <c r="E88" s="18"/>
    </row>
    <row r="89" spans="5:5" ht="15" customHeight="1" x14ac:dyDescent="0.35">
      <c r="E89" s="18"/>
    </row>
    <row r="90" spans="5:5" ht="15" customHeight="1" x14ac:dyDescent="0.35">
      <c r="E90" s="18"/>
    </row>
    <row r="91" spans="5:5" ht="15" customHeight="1" x14ac:dyDescent="0.35">
      <c r="E91" s="18"/>
    </row>
    <row r="92" spans="5:5" ht="15" customHeight="1" x14ac:dyDescent="0.35">
      <c r="E92" s="18"/>
    </row>
    <row r="93" spans="5:5" ht="15" customHeight="1" x14ac:dyDescent="0.35">
      <c r="E93" s="18"/>
    </row>
    <row r="94" spans="5:5" ht="15" customHeight="1" x14ac:dyDescent="0.35">
      <c r="E94" s="18"/>
    </row>
    <row r="95" spans="5:5" ht="15" customHeight="1" x14ac:dyDescent="0.35">
      <c r="E95" s="18"/>
    </row>
    <row r="96" spans="5:5" ht="15" customHeight="1" x14ac:dyDescent="0.35">
      <c r="E96" s="18"/>
    </row>
    <row r="97" spans="5:5" ht="15" customHeight="1" x14ac:dyDescent="0.35">
      <c r="E97" s="18"/>
    </row>
    <row r="98" spans="5:5" ht="15" customHeight="1" x14ac:dyDescent="0.35">
      <c r="E98" s="18"/>
    </row>
    <row r="99" spans="5:5" ht="15" customHeight="1" x14ac:dyDescent="0.35">
      <c r="E99" s="18"/>
    </row>
    <row r="100" spans="5:5" ht="15" customHeight="1" x14ac:dyDescent="0.35">
      <c r="E100" s="18"/>
    </row>
    <row r="101" spans="5:5" ht="15" customHeight="1" x14ac:dyDescent="0.35">
      <c r="E101" s="18"/>
    </row>
    <row r="102" spans="5:5" ht="15" customHeight="1" x14ac:dyDescent="0.35">
      <c r="E102" s="18"/>
    </row>
    <row r="103" spans="5:5" ht="15" customHeight="1" x14ac:dyDescent="0.35"/>
    <row r="104" spans="5:5" ht="15" customHeight="1" x14ac:dyDescent="0.35"/>
    <row r="105" spans="5:5" ht="15" customHeight="1" x14ac:dyDescent="0.35"/>
    <row r="106" spans="5:5" ht="15" customHeight="1" x14ac:dyDescent="0.35"/>
    <row r="107" spans="5:5" ht="15" customHeight="1" x14ac:dyDescent="0.35"/>
    <row r="108" spans="5:5" ht="15" customHeight="1" x14ac:dyDescent="0.35"/>
    <row r="109" spans="5:5" ht="15" customHeight="1" x14ac:dyDescent="0.35"/>
    <row r="110" spans="5:5" ht="15" customHeight="1" x14ac:dyDescent="0.35"/>
    <row r="111" spans="5:5" ht="15" customHeight="1" x14ac:dyDescent="0.35"/>
    <row r="112" spans="5:5"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sheetData>
  <sheetProtection algorithmName="SHA-512" hashValue="fCQu6oqnNYRgpchNvJ0FJmRI8I5hAz9EnR7i7NOdZ8TMmXU/jiwdmzOpEMHk/V4IZ9E4MPGwkaKK+Z78wUNKjQ==" saltValue="GmMMHyirBaIEJMGio7Er6A==" spinCount="100000" sheet="1" objects="1" scenarios="1"/>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P36"/>
  <sheetViews>
    <sheetView tabSelected="1" zoomScaleNormal="100" workbookViewId="0">
      <selection activeCell="F29" sqref="F29"/>
    </sheetView>
  </sheetViews>
  <sheetFormatPr defaultRowHeight="14.5" x14ac:dyDescent="0.35"/>
  <cols>
    <col min="1" max="1" width="13.1796875" style="51" customWidth="1"/>
    <col min="2" max="2" width="9.54296875" style="51" customWidth="1"/>
    <col min="3" max="3" width="15.54296875" style="51" customWidth="1"/>
    <col min="4" max="4" width="8.7265625" style="51"/>
    <col min="5" max="5" width="11.26953125" style="51" customWidth="1"/>
    <col min="6" max="6" width="11.7265625" style="51" customWidth="1"/>
    <col min="7" max="8" width="8.7265625" style="51"/>
    <col min="9" max="9" width="13.1796875" style="51" customWidth="1"/>
    <col min="10" max="10" width="8.7265625" style="51"/>
    <col min="11" max="11" width="10.54296875" style="51" customWidth="1"/>
    <col min="12" max="12" width="10" style="51" bestFit="1" customWidth="1"/>
    <col min="13" max="13" width="15" style="51" customWidth="1"/>
    <col min="14" max="17" width="8.7265625" style="51"/>
    <col min="18" max="18" width="13.1796875" style="51" customWidth="1"/>
    <col min="19" max="21" width="8.7265625" style="51"/>
    <col min="22" max="22" width="17.1796875" style="51" customWidth="1"/>
    <col min="23" max="25" width="8.7265625" style="51"/>
    <col min="26" max="26" width="13.1796875" style="51" customWidth="1"/>
    <col min="27" max="29" width="8.7265625" style="51"/>
    <col min="30" max="30" width="16.7265625" style="51" customWidth="1"/>
    <col min="31" max="33" width="8.7265625" style="51"/>
    <col min="34" max="34" width="13.1796875" style="51" customWidth="1"/>
    <col min="35" max="37" width="8.7265625" style="51"/>
    <col min="38" max="38" width="17.54296875" style="51" customWidth="1"/>
    <col min="39" max="41" width="8.7265625" style="51"/>
    <col min="42" max="42" width="13.1796875" style="51" customWidth="1"/>
    <col min="43" max="45" width="8.7265625" style="51"/>
    <col min="46" max="46" width="17.26953125" style="51" customWidth="1"/>
    <col min="47" max="49" width="8.7265625" style="51"/>
    <col min="50" max="50" width="13.1796875" style="51" customWidth="1"/>
    <col min="51" max="53" width="8.7265625" style="51"/>
    <col min="54" max="54" width="17.54296875" style="51" customWidth="1"/>
    <col min="55" max="57" width="8.7265625" style="51"/>
    <col min="58" max="58" width="13.1796875" style="51" customWidth="1"/>
    <col min="59" max="61" width="8.7265625" style="51"/>
    <col min="62" max="62" width="17" style="51" customWidth="1"/>
    <col min="63" max="65" width="8.7265625" style="51"/>
    <col min="66" max="66" width="13.1796875" style="51" customWidth="1"/>
    <col min="67" max="69" width="8.7265625" style="51"/>
    <col min="70" max="70" width="16.7265625" style="51" customWidth="1"/>
    <col min="71" max="73" width="8.7265625" style="51"/>
    <col min="74" max="74" width="13.1796875" style="51" customWidth="1"/>
    <col min="75" max="77" width="8.7265625" style="51"/>
    <col min="78" max="78" width="17.453125" style="51" customWidth="1"/>
    <col min="79" max="81" width="8.7265625" style="51"/>
    <col min="82" max="82" width="13.1796875" style="51" customWidth="1"/>
    <col min="83" max="85" width="8.7265625" style="51"/>
    <col min="86" max="86" width="17.453125" style="51" customWidth="1"/>
    <col min="87" max="89" width="8.7265625" style="51"/>
    <col min="90" max="90" width="13.1796875" style="51" customWidth="1"/>
    <col min="91" max="93" width="8.7265625" style="51"/>
    <col min="94" max="94" width="17.1796875" style="51" customWidth="1"/>
    <col min="95" max="97" width="8.7265625" style="51"/>
    <col min="98" max="98" width="13.1796875" style="51" customWidth="1"/>
    <col min="99" max="101" width="8.7265625" style="51"/>
    <col min="102" max="102" width="17.1796875" style="51" customWidth="1"/>
    <col min="103" max="105" width="8.7265625" style="51"/>
    <col min="106" max="106" width="13.1796875" style="51" customWidth="1"/>
    <col min="107" max="109" width="8.7265625" style="51"/>
    <col min="110" max="110" width="17.26953125" style="51" customWidth="1"/>
    <col min="111" max="113" width="8.7265625" style="51"/>
    <col min="114" max="114" width="13.1796875" style="51" customWidth="1"/>
    <col min="115" max="117" width="8.7265625" style="51"/>
    <col min="118" max="118" width="16.7265625" style="51" customWidth="1"/>
    <col min="119" max="121" width="8.7265625" style="51"/>
    <col min="122" max="122" width="13.1796875" style="51" customWidth="1"/>
    <col min="123" max="125" width="8.7265625" style="51"/>
    <col min="126" max="126" width="17.26953125" style="51" customWidth="1"/>
    <col min="127" max="129" width="8.7265625" style="51"/>
    <col min="130" max="130" width="13.1796875" style="51" customWidth="1"/>
    <col min="131" max="133" width="8.7265625" style="51"/>
    <col min="134" max="134" width="17.453125" style="51" customWidth="1"/>
    <col min="135" max="137" width="8.7265625" style="51"/>
    <col min="138" max="138" width="13.1796875" style="51" customWidth="1"/>
    <col min="139" max="141" width="8.7265625" style="51"/>
    <col min="142" max="142" width="17.453125" style="51" customWidth="1"/>
    <col min="143" max="145" width="8.7265625" style="51"/>
    <col min="146" max="146" width="13.1796875" style="51" customWidth="1"/>
    <col min="147" max="149" width="8.7265625" style="51"/>
    <col min="150" max="150" width="17.453125" style="51" customWidth="1"/>
    <col min="151" max="153" width="8.7265625" style="51"/>
    <col min="154" max="154" width="13.1796875" style="51" customWidth="1"/>
    <col min="155" max="157" width="8.7265625" style="51"/>
    <col min="158" max="158" width="17.1796875" style="51" customWidth="1"/>
    <col min="159" max="161" width="8.7265625" style="51"/>
    <col min="162" max="162" width="13.1796875" style="51" customWidth="1"/>
    <col min="163" max="165" width="8.7265625" style="51"/>
    <col min="166" max="166" width="17.1796875" style="51" customWidth="1"/>
    <col min="167" max="169" width="8.7265625" style="51"/>
    <col min="170" max="170" width="13.1796875" style="51" customWidth="1"/>
    <col min="171" max="173" width="8.7265625" style="51"/>
    <col min="174" max="174" width="17" style="51" customWidth="1"/>
    <col min="175" max="177" width="8.7265625" style="51"/>
    <col min="178" max="178" width="13.1796875" style="51" customWidth="1"/>
    <col min="179" max="181" width="8.7265625" style="51"/>
    <col min="182" max="182" width="17.54296875" style="51" customWidth="1"/>
    <col min="183" max="185" width="8.7265625" style="51"/>
    <col min="186" max="186" width="13.1796875" style="51" customWidth="1"/>
    <col min="187" max="189" width="8.7265625" style="51"/>
    <col min="190" max="190" width="17" style="51" customWidth="1"/>
    <col min="191" max="193" width="8.7265625" style="51"/>
    <col min="194" max="194" width="13.1796875" style="51" customWidth="1"/>
    <col min="195" max="197" width="8.7265625" style="51"/>
    <col min="198" max="198" width="17.54296875" style="51" customWidth="1"/>
    <col min="199" max="201" width="8.7265625" style="51"/>
    <col min="202" max="202" width="13.1796875" style="51" customWidth="1"/>
    <col min="203" max="205" width="8.7265625" style="51"/>
    <col min="206" max="206" width="17.1796875" style="51" customWidth="1"/>
    <col min="207" max="209" width="8.7265625" style="51"/>
    <col min="210" max="210" width="13.1796875" style="51" customWidth="1"/>
    <col min="211" max="213" width="8.7265625" style="51"/>
    <col min="214" max="214" width="17.453125" style="51" customWidth="1"/>
    <col min="215" max="217" width="8.7265625" style="51"/>
    <col min="218" max="218" width="13.1796875" style="51" customWidth="1"/>
    <col min="219" max="221" width="8.7265625" style="51"/>
    <col min="222" max="222" width="17.1796875" style="51" customWidth="1"/>
    <col min="223" max="225" width="8.7265625" style="51"/>
    <col min="226" max="226" width="13.1796875" style="51" customWidth="1"/>
    <col min="227" max="229" width="8.7265625" style="51"/>
    <col min="230" max="230" width="17.453125" style="51" customWidth="1"/>
    <col min="231" max="233" width="8.7265625" style="51"/>
    <col min="234" max="234" width="13.1796875" style="51" customWidth="1"/>
    <col min="235" max="237" width="8.7265625" style="51"/>
    <col min="238" max="238" width="17.1796875" style="51" customWidth="1"/>
    <col min="239" max="241" width="8.7265625" style="51"/>
    <col min="242" max="242" width="13.1796875" style="51" customWidth="1"/>
    <col min="243" max="245" width="8.7265625" style="51"/>
    <col min="246" max="246" width="17.1796875" style="51" customWidth="1"/>
    <col min="247" max="249" width="8.7265625" style="51"/>
    <col min="250" max="250" width="13.1796875" style="51" customWidth="1"/>
    <col min="251" max="253" width="8.7265625" style="51"/>
    <col min="254" max="254" width="17.54296875" style="51" customWidth="1"/>
    <col min="255" max="257" width="8.7265625" style="51"/>
    <col min="258" max="258" width="13.1796875" style="51" customWidth="1"/>
    <col min="259" max="261" width="8.7265625" style="51"/>
    <col min="262" max="262" width="17.26953125" style="51" customWidth="1"/>
    <col min="263" max="265" width="8.7265625" style="51"/>
    <col min="266" max="266" width="13.1796875" style="51" customWidth="1"/>
    <col min="267" max="269" width="8.7265625" style="51"/>
    <col min="270" max="270" width="17.1796875" style="51" customWidth="1"/>
    <col min="271" max="273" width="8.7265625" style="51"/>
    <col min="274" max="274" width="13.1796875" style="51" customWidth="1"/>
    <col min="275" max="277" width="8.7265625" style="51"/>
    <col min="278" max="278" width="17.7265625" style="51" customWidth="1"/>
    <col min="279" max="281" width="8.7265625" style="51"/>
    <col min="282" max="282" width="13.1796875" style="51" customWidth="1"/>
    <col min="283" max="285" width="8.7265625" style="51"/>
    <col min="286" max="286" width="17.1796875" style="51" customWidth="1"/>
    <col min="287" max="289" width="8.7265625" style="51"/>
    <col min="290" max="290" width="13.1796875" style="51" customWidth="1"/>
    <col min="291" max="293" width="8.7265625" style="51"/>
    <col min="294" max="294" width="17.26953125" style="51" customWidth="1"/>
    <col min="295" max="297" width="8.7265625" style="51"/>
    <col min="298" max="298" width="13.1796875" style="51" customWidth="1"/>
    <col min="299" max="301" width="8.7265625" style="51"/>
    <col min="302" max="302" width="17.453125" style="51" customWidth="1"/>
    <col min="303" max="305" width="8.7265625" style="51"/>
    <col min="306" max="306" width="13.1796875" style="51" customWidth="1"/>
    <col min="307" max="309" width="8.7265625" style="51"/>
    <col min="310" max="310" width="17.81640625" style="51" customWidth="1"/>
    <col min="311" max="313" width="8.7265625" style="51"/>
    <col min="314" max="314" width="13.1796875" style="51" customWidth="1"/>
    <col min="315" max="317" width="8.7265625" style="51"/>
    <col min="318" max="318" width="17.81640625" style="51" customWidth="1"/>
    <col min="319" max="321" width="8.7265625" style="51"/>
    <col min="322" max="322" width="13.1796875" style="51" customWidth="1"/>
    <col min="323" max="325" width="8.7265625" style="51"/>
    <col min="326" max="326" width="18" style="51" customWidth="1"/>
    <col min="327" max="16384" width="8.7265625" style="51"/>
  </cols>
  <sheetData>
    <row r="1" spans="1:18" s="46" customFormat="1" ht="29" x14ac:dyDescent="0.35">
      <c r="A1" s="45" t="s">
        <v>133</v>
      </c>
      <c r="B1" s="45" t="s">
        <v>126</v>
      </c>
      <c r="C1" s="45" t="s">
        <v>141</v>
      </c>
      <c r="D1" s="45" t="s">
        <v>152</v>
      </c>
      <c r="F1" s="45" t="s">
        <v>134</v>
      </c>
      <c r="G1" s="45" t="s">
        <v>126</v>
      </c>
      <c r="H1" s="45" t="s">
        <v>141</v>
      </c>
      <c r="I1" s="45" t="s">
        <v>140</v>
      </c>
      <c r="K1" s="47" t="s">
        <v>142</v>
      </c>
      <c r="L1" s="48"/>
      <c r="M1" s="45" t="s">
        <v>143</v>
      </c>
      <c r="N1" s="45" t="s">
        <v>144</v>
      </c>
      <c r="O1" s="45" t="s">
        <v>153</v>
      </c>
      <c r="P1" s="45" t="s">
        <v>154</v>
      </c>
      <c r="Q1" s="45" t="s">
        <v>151</v>
      </c>
      <c r="R1" s="45" t="s">
        <v>160</v>
      </c>
    </row>
    <row r="2" spans="1:18" x14ac:dyDescent="0.35">
      <c r="A2" s="49" t="s">
        <v>0</v>
      </c>
      <c r="B2" s="41"/>
      <c r="C2" s="50" t="str">
        <f>IF(B2="","",20)</f>
        <v/>
      </c>
      <c r="D2" s="50" t="str">
        <f>IF(B2="","",B2/20*100)</f>
        <v/>
      </c>
      <c r="F2" s="52" t="s">
        <v>1</v>
      </c>
      <c r="G2" s="41"/>
      <c r="H2" s="50" t="str">
        <f>IF(G2="","",25)</f>
        <v/>
      </c>
      <c r="I2" s="53" t="str">
        <f>IF(G2="","",INDEX('AP Score Calculator'!$A$2:$B$102,MATCH((G2/H2*100),'AP Score Calculator'!$A$2:$A$102,2),2))</f>
        <v/>
      </c>
      <c r="K2" s="54" t="s">
        <v>146</v>
      </c>
      <c r="L2" s="54"/>
      <c r="M2" s="41"/>
      <c r="N2" s="41"/>
      <c r="O2" s="41"/>
      <c r="P2" s="41"/>
      <c r="Q2" s="50" t="str">
        <f>IF(M2="","",(M2+N2+O2*2+P2))</f>
        <v/>
      </c>
      <c r="R2" s="50" t="str">
        <f>IF(Q2="","",50)</f>
        <v/>
      </c>
    </row>
    <row r="3" spans="1:18" x14ac:dyDescent="0.35">
      <c r="A3" s="49" t="s">
        <v>1</v>
      </c>
      <c r="B3" s="41"/>
      <c r="C3" s="50" t="str">
        <f t="shared" ref="C3:C13" si="0">IF(B3="","",20)</f>
        <v/>
      </c>
      <c r="D3" s="50" t="str">
        <f>IF(B3="","",B3/20*100)</f>
        <v/>
      </c>
      <c r="F3" s="52" t="s">
        <v>135</v>
      </c>
      <c r="G3" s="41"/>
      <c r="H3" s="50" t="str">
        <f t="shared" ref="H3:H7" si="1">IF(G3="","",25)</f>
        <v/>
      </c>
      <c r="I3" s="53" t="str">
        <f>IF(G3="","",INDEX('AP Score Calculator'!$A$2:$B$102,MATCH((G3/H3*100),'AP Score Calculator'!$A$2:$A$102,2),2))</f>
        <v/>
      </c>
      <c r="K3" s="54" t="s">
        <v>147</v>
      </c>
      <c r="L3" s="54"/>
      <c r="M3" s="41"/>
      <c r="N3" s="41"/>
      <c r="O3" s="41"/>
      <c r="P3" s="41"/>
      <c r="Q3" s="50" t="str">
        <f t="shared" ref="Q3:Q6" si="2">IF(M3="","",(M3+N3+O3*2+P3))</f>
        <v/>
      </c>
      <c r="R3" s="50" t="str">
        <f t="shared" ref="R3:R7" si="3">IF(Q3="","",50)</f>
        <v/>
      </c>
    </row>
    <row r="4" spans="1:18" x14ac:dyDescent="0.35">
      <c r="A4" s="49" t="s">
        <v>15</v>
      </c>
      <c r="B4" s="41"/>
      <c r="C4" s="50" t="str">
        <f t="shared" si="0"/>
        <v/>
      </c>
      <c r="D4" s="50" t="str">
        <f>IF(B4="","",B4/20*100)</f>
        <v/>
      </c>
      <c r="F4" s="52" t="s">
        <v>136</v>
      </c>
      <c r="G4" s="41"/>
      <c r="H4" s="50" t="str">
        <f t="shared" si="1"/>
        <v/>
      </c>
      <c r="I4" s="53" t="str">
        <f>IF(G4="","",INDEX('AP Score Calculator'!$A$2:$B$102,MATCH((G4/H4*100),'AP Score Calculator'!$A$2:$A$102,2),2))</f>
        <v/>
      </c>
      <c r="K4" s="54" t="s">
        <v>161</v>
      </c>
      <c r="L4" s="54"/>
      <c r="M4" s="41"/>
      <c r="N4" s="41"/>
      <c r="O4" s="41"/>
      <c r="P4" s="41"/>
      <c r="Q4" s="50" t="str">
        <f>IF(M4="","",(M4+N4+O4*2+P4))</f>
        <v/>
      </c>
      <c r="R4" s="50" t="str">
        <f>IF(Q4="","",50)</f>
        <v/>
      </c>
    </row>
    <row r="5" spans="1:18" x14ac:dyDescent="0.35">
      <c r="A5" s="49" t="s">
        <v>16</v>
      </c>
      <c r="B5" s="41"/>
      <c r="C5" s="50" t="str">
        <f t="shared" si="0"/>
        <v/>
      </c>
      <c r="D5" s="50" t="str">
        <f>IF(B5="","",B5/20*100)</f>
        <v/>
      </c>
      <c r="F5" s="52" t="s">
        <v>137</v>
      </c>
      <c r="G5" s="41"/>
      <c r="H5" s="50" t="str">
        <f t="shared" si="1"/>
        <v/>
      </c>
      <c r="I5" s="53" t="str">
        <f>IF(G5="","",INDEX('AP Score Calculator'!$A$2:$B$102,MATCH((G5/H5*100),'AP Score Calculator'!$A$2:$A$102,2),2))</f>
        <v/>
      </c>
      <c r="K5" s="54" t="s">
        <v>148</v>
      </c>
      <c r="L5" s="54"/>
      <c r="M5" s="41"/>
      <c r="N5" s="41"/>
      <c r="O5" s="41"/>
      <c r="P5" s="41"/>
      <c r="Q5" s="50" t="str">
        <f t="shared" si="2"/>
        <v/>
      </c>
      <c r="R5" s="50" t="str">
        <f t="shared" si="3"/>
        <v/>
      </c>
    </row>
    <row r="6" spans="1:18" x14ac:dyDescent="0.35">
      <c r="A6" s="49" t="s">
        <v>17</v>
      </c>
      <c r="B6" s="41"/>
      <c r="C6" s="50" t="str">
        <f t="shared" si="0"/>
        <v/>
      </c>
      <c r="D6" s="50" t="str">
        <f>IF(B6="","",B6/20*100)</f>
        <v/>
      </c>
      <c r="F6" s="52" t="s">
        <v>139</v>
      </c>
      <c r="G6" s="41"/>
      <c r="H6" s="50" t="str">
        <f t="shared" si="1"/>
        <v/>
      </c>
      <c r="I6" s="53" t="str">
        <f>IF(G6="","",INDEX('AP Score Calculator'!$A$2:$B$102,MATCH((G6/H6*100),'AP Score Calculator'!$A$2:$A$102,2),2))</f>
        <v/>
      </c>
      <c r="K6" s="54" t="s">
        <v>149</v>
      </c>
      <c r="L6" s="54"/>
      <c r="M6" s="41"/>
      <c r="N6" s="41"/>
      <c r="O6" s="41"/>
      <c r="P6" s="41"/>
      <c r="Q6" s="50" t="str">
        <f t="shared" si="2"/>
        <v/>
      </c>
      <c r="R6" s="50" t="str">
        <f t="shared" si="3"/>
        <v/>
      </c>
    </row>
    <row r="7" spans="1:18" x14ac:dyDescent="0.35">
      <c r="A7" s="49" t="s">
        <v>2</v>
      </c>
      <c r="B7" s="41"/>
      <c r="C7" s="50" t="str">
        <f>IF(B7="","",25)</f>
        <v/>
      </c>
      <c r="D7" s="50" t="str">
        <f>IF(B7="","",B7/25*100)</f>
        <v/>
      </c>
      <c r="F7" s="52" t="s">
        <v>138</v>
      </c>
      <c r="G7" s="41"/>
      <c r="H7" s="50" t="str">
        <f t="shared" si="1"/>
        <v/>
      </c>
      <c r="I7" s="53" t="str">
        <f>IF(G7="","",INDEX('AP Score Calculator'!$A$2:$B$102,MATCH((G7/H7*100),'AP Score Calculator'!$A$2:$A$102,2),2))</f>
        <v/>
      </c>
      <c r="K7" s="54" t="s">
        <v>150</v>
      </c>
      <c r="L7" s="54"/>
      <c r="M7" s="41"/>
      <c r="N7" s="41"/>
      <c r="O7" s="41"/>
      <c r="P7" s="99"/>
      <c r="Q7" s="50" t="str">
        <f>IF(M7="","",(M7+N7+O7*2+P7))</f>
        <v/>
      </c>
      <c r="R7" s="50" t="str">
        <f t="shared" si="3"/>
        <v/>
      </c>
    </row>
    <row r="8" spans="1:18" x14ac:dyDescent="0.35">
      <c r="A8" s="49" t="s">
        <v>18</v>
      </c>
      <c r="B8" s="41"/>
      <c r="C8" s="50" t="str">
        <f t="shared" si="0"/>
        <v/>
      </c>
      <c r="D8" s="50" t="str">
        <f t="shared" ref="D8:D13" si="4">IF(B8="","",B8/20*100)</f>
        <v/>
      </c>
      <c r="F8" s="55" t="s">
        <v>151</v>
      </c>
      <c r="G8" s="56">
        <f>(SUM(G2:G7)*2)</f>
        <v>0</v>
      </c>
      <c r="H8" s="57"/>
      <c r="I8" s="58"/>
      <c r="O8" s="59" t="s">
        <v>151</v>
      </c>
      <c r="P8" s="59"/>
      <c r="Q8" s="56">
        <f>SUM(Q2:Q7)</f>
        <v>0</v>
      </c>
      <c r="R8" s="60"/>
    </row>
    <row r="9" spans="1:18" x14ac:dyDescent="0.35">
      <c r="A9" s="49" t="s">
        <v>19</v>
      </c>
      <c r="B9" s="41"/>
      <c r="C9" s="50" t="str">
        <f t="shared" si="0"/>
        <v/>
      </c>
      <c r="D9" s="50" t="str">
        <f t="shared" si="4"/>
        <v/>
      </c>
    </row>
    <row r="10" spans="1:18" ht="17" x14ac:dyDescent="0.4">
      <c r="A10" s="49" t="s">
        <v>20</v>
      </c>
      <c r="B10" s="41"/>
      <c r="C10" s="50" t="str">
        <f t="shared" si="0"/>
        <v/>
      </c>
      <c r="D10" s="50" t="str">
        <f t="shared" si="4"/>
        <v/>
      </c>
      <c r="F10" s="61" t="s">
        <v>163</v>
      </c>
      <c r="G10" s="62"/>
      <c r="H10" s="62"/>
      <c r="I10" s="62"/>
      <c r="J10" s="62"/>
      <c r="K10" s="62"/>
      <c r="L10" s="62"/>
      <c r="M10" s="63" t="e">
        <f xml:space="preserve">  (B16+G8+Q8)/(SUM(C2:C15)+((SUM(H2:H7)*2)+SUM(R2:R7)))*100</f>
        <v>#DIV/0!</v>
      </c>
    </row>
    <row r="11" spans="1:18" x14ac:dyDescent="0.35">
      <c r="A11" s="49" t="s">
        <v>21</v>
      </c>
      <c r="B11" s="41"/>
      <c r="C11" s="50" t="str">
        <f t="shared" si="0"/>
        <v/>
      </c>
      <c r="D11" s="50" t="str">
        <f t="shared" si="4"/>
        <v/>
      </c>
    </row>
    <row r="12" spans="1:18" x14ac:dyDescent="0.35">
      <c r="A12" s="49" t="s">
        <v>22</v>
      </c>
      <c r="B12" s="41"/>
      <c r="C12" s="50" t="str">
        <f t="shared" si="0"/>
        <v/>
      </c>
      <c r="D12" s="50" t="str">
        <f t="shared" si="4"/>
        <v/>
      </c>
    </row>
    <row r="13" spans="1:18" x14ac:dyDescent="0.35">
      <c r="A13" s="49" t="s">
        <v>23</v>
      </c>
      <c r="B13" s="41"/>
      <c r="C13" s="50" t="str">
        <f t="shared" si="0"/>
        <v/>
      </c>
      <c r="D13" s="50" t="str">
        <f t="shared" si="4"/>
        <v/>
      </c>
    </row>
    <row r="14" spans="1:18" x14ac:dyDescent="0.35">
      <c r="A14" s="49" t="s">
        <v>3</v>
      </c>
      <c r="B14" s="41"/>
      <c r="C14" s="50" t="str">
        <f>IF(B14="","",25)</f>
        <v/>
      </c>
      <c r="D14" s="50" t="str">
        <f>IF(B14="","",B14/25*100)</f>
        <v/>
      </c>
      <c r="M14" s="64"/>
    </row>
    <row r="15" spans="1:18" x14ac:dyDescent="0.35">
      <c r="A15" s="49" t="s">
        <v>24</v>
      </c>
      <c r="B15" s="41"/>
      <c r="C15" s="50" t="str">
        <f>IF(B15="","",50)</f>
        <v/>
      </c>
      <c r="D15" s="50" t="str">
        <f>IF(B15="","",B15/50*100)</f>
        <v/>
      </c>
    </row>
    <row r="16" spans="1:18" x14ac:dyDescent="0.35">
      <c r="A16" s="65" t="s">
        <v>151</v>
      </c>
      <c r="B16" s="66">
        <f>SUM(B2:B15)</f>
        <v>0</v>
      </c>
      <c r="C16" s="67"/>
    </row>
    <row r="18" spans="1:328" ht="15" customHeight="1" x14ac:dyDescent="0.35">
      <c r="A18" s="68" t="s">
        <v>14</v>
      </c>
      <c r="B18" s="69"/>
      <c r="C18" s="69"/>
      <c r="D18" s="69"/>
      <c r="E18" s="69"/>
      <c r="F18" s="50"/>
      <c r="G18" s="50"/>
      <c r="I18" s="70" t="s">
        <v>67</v>
      </c>
      <c r="J18" s="71"/>
      <c r="K18" s="71"/>
      <c r="L18" s="71"/>
      <c r="M18" s="71"/>
      <c r="N18" s="72"/>
      <c r="O18" s="72"/>
      <c r="P18" s="73"/>
      <c r="R18" s="70" t="s">
        <v>68</v>
      </c>
      <c r="S18" s="71"/>
      <c r="T18" s="71"/>
      <c r="U18" s="71"/>
      <c r="V18" s="71"/>
      <c r="W18" s="72"/>
      <c r="X18" s="73"/>
      <c r="Z18" s="70" t="s">
        <v>69</v>
      </c>
      <c r="AA18" s="71"/>
      <c r="AB18" s="71"/>
      <c r="AC18" s="71"/>
      <c r="AD18" s="71"/>
      <c r="AE18" s="72"/>
      <c r="AF18" s="73"/>
      <c r="AH18" s="70" t="s">
        <v>70</v>
      </c>
      <c r="AI18" s="71"/>
      <c r="AJ18" s="71"/>
      <c r="AK18" s="71"/>
      <c r="AL18" s="71"/>
      <c r="AM18" s="72"/>
      <c r="AN18" s="73"/>
      <c r="AP18" s="70" t="s">
        <v>71</v>
      </c>
      <c r="AQ18" s="71"/>
      <c r="AR18" s="71"/>
      <c r="AS18" s="71"/>
      <c r="AT18" s="71"/>
      <c r="AU18" s="72"/>
      <c r="AV18" s="73"/>
      <c r="AX18" s="70" t="s">
        <v>72</v>
      </c>
      <c r="AY18" s="71"/>
      <c r="AZ18" s="71"/>
      <c r="BA18" s="71"/>
      <c r="BB18" s="71"/>
      <c r="BC18" s="72"/>
      <c r="BD18" s="73"/>
      <c r="BF18" s="70" t="s">
        <v>73</v>
      </c>
      <c r="BG18" s="71"/>
      <c r="BH18" s="71"/>
      <c r="BI18" s="71"/>
      <c r="BJ18" s="71"/>
      <c r="BK18" s="72"/>
      <c r="BL18" s="73"/>
      <c r="BN18" s="70" t="s">
        <v>74</v>
      </c>
      <c r="BO18" s="71"/>
      <c r="BP18" s="71"/>
      <c r="BQ18" s="71"/>
      <c r="BR18" s="71"/>
      <c r="BS18" s="72"/>
      <c r="BT18" s="73"/>
      <c r="BV18" s="70" t="s">
        <v>75</v>
      </c>
      <c r="BW18" s="71"/>
      <c r="BX18" s="71"/>
      <c r="BY18" s="71"/>
      <c r="BZ18" s="71"/>
      <c r="CA18" s="72"/>
      <c r="CB18" s="73"/>
      <c r="CD18" s="70" t="s">
        <v>76</v>
      </c>
      <c r="CE18" s="71"/>
      <c r="CF18" s="71"/>
      <c r="CG18" s="71"/>
      <c r="CH18" s="71"/>
      <c r="CI18" s="72"/>
      <c r="CJ18" s="73"/>
      <c r="CL18" s="70" t="s">
        <v>77</v>
      </c>
      <c r="CM18" s="71"/>
      <c r="CN18" s="71"/>
      <c r="CO18" s="71"/>
      <c r="CP18" s="71"/>
      <c r="CQ18" s="72"/>
      <c r="CR18" s="73"/>
      <c r="CT18" s="70" t="s">
        <v>78</v>
      </c>
      <c r="CU18" s="71"/>
      <c r="CV18" s="71"/>
      <c r="CW18" s="71"/>
      <c r="CX18" s="71"/>
      <c r="CY18" s="72"/>
      <c r="CZ18" s="73"/>
      <c r="DB18" s="70" t="s">
        <v>79</v>
      </c>
      <c r="DC18" s="71"/>
      <c r="DD18" s="71"/>
      <c r="DE18" s="71"/>
      <c r="DF18" s="71"/>
      <c r="DG18" s="72"/>
      <c r="DH18" s="73"/>
      <c r="DJ18" s="70" t="s">
        <v>80</v>
      </c>
      <c r="DK18" s="71"/>
      <c r="DL18" s="71"/>
      <c r="DM18" s="71"/>
      <c r="DN18" s="71"/>
      <c r="DO18" s="72"/>
      <c r="DP18" s="73"/>
      <c r="DR18" s="70" t="s">
        <v>81</v>
      </c>
      <c r="DS18" s="71"/>
      <c r="DT18" s="71"/>
      <c r="DU18" s="71"/>
      <c r="DV18" s="71"/>
      <c r="DW18" s="72"/>
      <c r="DX18" s="73"/>
      <c r="DZ18" s="70" t="s">
        <v>82</v>
      </c>
      <c r="EA18" s="71"/>
      <c r="EB18" s="71"/>
      <c r="EC18" s="71"/>
      <c r="ED18" s="71"/>
      <c r="EE18" s="72"/>
      <c r="EF18" s="73"/>
      <c r="EH18" s="70" t="s">
        <v>83</v>
      </c>
      <c r="EI18" s="71"/>
      <c r="EJ18" s="71"/>
      <c r="EK18" s="71"/>
      <c r="EL18" s="71"/>
      <c r="EM18" s="72"/>
      <c r="EN18" s="73"/>
      <c r="EP18" s="70" t="s">
        <v>84</v>
      </c>
      <c r="EQ18" s="71"/>
      <c r="ER18" s="71"/>
      <c r="ES18" s="71"/>
      <c r="ET18" s="71"/>
      <c r="EU18" s="72"/>
      <c r="EV18" s="73"/>
      <c r="EX18" s="70" t="s">
        <v>85</v>
      </c>
      <c r="EY18" s="71"/>
      <c r="EZ18" s="71"/>
      <c r="FA18" s="71"/>
      <c r="FB18" s="71"/>
      <c r="FC18" s="72"/>
      <c r="FD18" s="73"/>
      <c r="FF18" s="70" t="s">
        <v>86</v>
      </c>
      <c r="FG18" s="71"/>
      <c r="FH18" s="71"/>
      <c r="FI18" s="71"/>
      <c r="FJ18" s="71"/>
      <c r="FK18" s="72"/>
      <c r="FL18" s="73"/>
      <c r="FN18" s="70" t="s">
        <v>87</v>
      </c>
      <c r="FO18" s="71"/>
      <c r="FP18" s="71"/>
      <c r="FQ18" s="71"/>
      <c r="FR18" s="71"/>
      <c r="FS18" s="72"/>
      <c r="FT18" s="73"/>
      <c r="FV18" s="70" t="s">
        <v>88</v>
      </c>
      <c r="FW18" s="71"/>
      <c r="FX18" s="71"/>
      <c r="FY18" s="71"/>
      <c r="FZ18" s="71"/>
      <c r="GA18" s="72"/>
      <c r="GB18" s="73"/>
      <c r="GD18" s="70" t="s">
        <v>89</v>
      </c>
      <c r="GE18" s="71"/>
      <c r="GF18" s="71"/>
      <c r="GG18" s="71"/>
      <c r="GH18" s="71"/>
      <c r="GI18" s="72"/>
      <c r="GJ18" s="73"/>
      <c r="GL18" s="70" t="s">
        <v>90</v>
      </c>
      <c r="GM18" s="71"/>
      <c r="GN18" s="71"/>
      <c r="GO18" s="71"/>
      <c r="GP18" s="71"/>
      <c r="GQ18" s="72"/>
      <c r="GR18" s="73"/>
      <c r="GT18" s="70" t="s">
        <v>91</v>
      </c>
      <c r="GU18" s="71"/>
      <c r="GV18" s="71"/>
      <c r="GW18" s="71"/>
      <c r="GX18" s="71"/>
      <c r="GY18" s="72"/>
      <c r="GZ18" s="73"/>
      <c r="HB18" s="70" t="s">
        <v>92</v>
      </c>
      <c r="HC18" s="71"/>
      <c r="HD18" s="71"/>
      <c r="HE18" s="71"/>
      <c r="HF18" s="71"/>
      <c r="HG18" s="72"/>
      <c r="HH18" s="73"/>
      <c r="HJ18" s="70" t="s">
        <v>93</v>
      </c>
      <c r="HK18" s="71"/>
      <c r="HL18" s="71"/>
      <c r="HM18" s="71"/>
      <c r="HN18" s="71"/>
      <c r="HO18" s="72"/>
      <c r="HP18" s="73"/>
      <c r="HR18" s="70" t="s">
        <v>94</v>
      </c>
      <c r="HS18" s="71"/>
      <c r="HT18" s="71"/>
      <c r="HU18" s="71"/>
      <c r="HV18" s="71"/>
      <c r="HW18" s="72"/>
      <c r="HX18" s="73"/>
      <c r="HZ18" s="70" t="s">
        <v>95</v>
      </c>
      <c r="IA18" s="71"/>
      <c r="IB18" s="71"/>
      <c r="IC18" s="71"/>
      <c r="ID18" s="71"/>
      <c r="IE18" s="72"/>
      <c r="IF18" s="73"/>
      <c r="IH18" s="70" t="s">
        <v>96</v>
      </c>
      <c r="II18" s="71"/>
      <c r="IJ18" s="71"/>
      <c r="IK18" s="71"/>
      <c r="IL18" s="71"/>
      <c r="IM18" s="72"/>
      <c r="IN18" s="73"/>
      <c r="IP18" s="70" t="s">
        <v>97</v>
      </c>
      <c r="IQ18" s="71"/>
      <c r="IR18" s="71"/>
      <c r="IS18" s="71"/>
      <c r="IT18" s="71"/>
      <c r="IU18" s="72"/>
      <c r="IV18" s="73"/>
      <c r="IX18" s="70" t="s">
        <v>98</v>
      </c>
      <c r="IY18" s="71"/>
      <c r="IZ18" s="71"/>
      <c r="JA18" s="71"/>
      <c r="JB18" s="71"/>
      <c r="JC18" s="72"/>
      <c r="JD18" s="73"/>
      <c r="JF18" s="70" t="s">
        <v>99</v>
      </c>
      <c r="JG18" s="71"/>
      <c r="JH18" s="71"/>
      <c r="JI18" s="71"/>
      <c r="JJ18" s="71"/>
      <c r="JK18" s="72"/>
      <c r="JL18" s="73"/>
      <c r="JN18" s="70" t="s">
        <v>100</v>
      </c>
      <c r="JO18" s="71"/>
      <c r="JP18" s="71"/>
      <c r="JQ18" s="71"/>
      <c r="JR18" s="71"/>
      <c r="JS18" s="72"/>
      <c r="JT18" s="73"/>
      <c r="JV18" s="70" t="s">
        <v>101</v>
      </c>
      <c r="JW18" s="71"/>
      <c r="JX18" s="71"/>
      <c r="JY18" s="71"/>
      <c r="JZ18" s="71"/>
      <c r="KA18" s="72"/>
      <c r="KB18" s="73"/>
      <c r="KD18" s="70" t="s">
        <v>102</v>
      </c>
      <c r="KE18" s="71"/>
      <c r="KF18" s="71"/>
      <c r="KG18" s="71"/>
      <c r="KH18" s="71"/>
      <c r="KI18" s="72"/>
      <c r="KJ18" s="73"/>
      <c r="KL18" s="70" t="s">
        <v>103</v>
      </c>
      <c r="KM18" s="71"/>
      <c r="KN18" s="71"/>
      <c r="KO18" s="71"/>
      <c r="KP18" s="71"/>
      <c r="KQ18" s="72"/>
      <c r="KR18" s="73"/>
      <c r="KT18" s="70" t="s">
        <v>104</v>
      </c>
      <c r="KU18" s="71"/>
      <c r="KV18" s="71"/>
      <c r="KW18" s="71"/>
      <c r="KX18" s="71"/>
      <c r="KY18" s="72"/>
      <c r="KZ18" s="73"/>
      <c r="LB18" s="70" t="s">
        <v>105</v>
      </c>
      <c r="LC18" s="71"/>
      <c r="LD18" s="71"/>
      <c r="LE18" s="71"/>
      <c r="LF18" s="71"/>
      <c r="LG18" s="72"/>
      <c r="LH18" s="73"/>
      <c r="LJ18" s="70" t="s">
        <v>106</v>
      </c>
      <c r="LK18" s="71"/>
      <c r="LL18" s="71"/>
      <c r="LM18" s="71"/>
      <c r="LN18" s="71"/>
      <c r="LO18" s="72"/>
      <c r="LP18" s="73"/>
    </row>
    <row r="19" spans="1:328" ht="15" customHeight="1" x14ac:dyDescent="0.35">
      <c r="A19" s="74" t="s">
        <v>6</v>
      </c>
      <c r="B19" s="74"/>
      <c r="C19" s="74"/>
      <c r="D19" s="74"/>
      <c r="E19" s="74"/>
      <c r="F19" s="75" t="s">
        <v>25</v>
      </c>
      <c r="G19" s="76">
        <f>(F20*0.7+F21*0.3)</f>
        <v>0</v>
      </c>
      <c r="I19" s="77" t="s">
        <v>6</v>
      </c>
      <c r="J19" s="78"/>
      <c r="K19" s="78"/>
      <c r="L19" s="78"/>
      <c r="M19" s="78"/>
      <c r="N19" s="79" t="s">
        <v>25</v>
      </c>
      <c r="O19" s="79"/>
      <c r="P19" s="80">
        <f>(N20*0.7+N21*0.3)</f>
        <v>0</v>
      </c>
      <c r="R19" s="77" t="s">
        <v>6</v>
      </c>
      <c r="S19" s="78"/>
      <c r="T19" s="78"/>
      <c r="U19" s="78"/>
      <c r="V19" s="78"/>
      <c r="W19" s="79" t="s">
        <v>25</v>
      </c>
      <c r="X19" s="80">
        <f>(W20*0.7+W21*0.3)</f>
        <v>0</v>
      </c>
      <c r="Z19" s="77" t="s">
        <v>6</v>
      </c>
      <c r="AA19" s="78"/>
      <c r="AB19" s="78"/>
      <c r="AC19" s="78"/>
      <c r="AD19" s="78"/>
      <c r="AE19" s="79" t="s">
        <v>25</v>
      </c>
      <c r="AF19" s="80">
        <f>(AE20*0.7+AE21*0.3)</f>
        <v>0</v>
      </c>
      <c r="AH19" s="77" t="s">
        <v>6</v>
      </c>
      <c r="AI19" s="78"/>
      <c r="AJ19" s="78"/>
      <c r="AK19" s="78"/>
      <c r="AL19" s="78"/>
      <c r="AM19" s="79" t="s">
        <v>25</v>
      </c>
      <c r="AN19" s="80">
        <f>(AM20*0.7+AM21*0.3)</f>
        <v>0</v>
      </c>
      <c r="AP19" s="77" t="s">
        <v>6</v>
      </c>
      <c r="AQ19" s="78"/>
      <c r="AR19" s="78"/>
      <c r="AS19" s="78"/>
      <c r="AT19" s="78"/>
      <c r="AU19" s="79" t="s">
        <v>25</v>
      </c>
      <c r="AV19" s="80">
        <f>(AU20*0.7+AU21*0.3)</f>
        <v>0</v>
      </c>
      <c r="AX19" s="77" t="s">
        <v>6</v>
      </c>
      <c r="AY19" s="78"/>
      <c r="AZ19" s="78"/>
      <c r="BA19" s="78"/>
      <c r="BB19" s="78"/>
      <c r="BC19" s="79" t="s">
        <v>25</v>
      </c>
      <c r="BD19" s="80">
        <f>(BC20*0.7+BC21*0.3)</f>
        <v>0</v>
      </c>
      <c r="BF19" s="77" t="s">
        <v>6</v>
      </c>
      <c r="BG19" s="78"/>
      <c r="BH19" s="78"/>
      <c r="BI19" s="78"/>
      <c r="BJ19" s="78"/>
      <c r="BK19" s="79" t="s">
        <v>25</v>
      </c>
      <c r="BL19" s="80">
        <f>(BK20*0.7+BK21*0.3)</f>
        <v>0</v>
      </c>
      <c r="BN19" s="77" t="s">
        <v>6</v>
      </c>
      <c r="BO19" s="78"/>
      <c r="BP19" s="78"/>
      <c r="BQ19" s="78"/>
      <c r="BR19" s="78"/>
      <c r="BS19" s="79" t="s">
        <v>25</v>
      </c>
      <c r="BT19" s="80">
        <f>(BS20*0.7+BS21*0.3)</f>
        <v>0</v>
      </c>
      <c r="BV19" s="77" t="s">
        <v>6</v>
      </c>
      <c r="BW19" s="78"/>
      <c r="BX19" s="78"/>
      <c r="BY19" s="78"/>
      <c r="BZ19" s="78"/>
      <c r="CA19" s="79" t="s">
        <v>25</v>
      </c>
      <c r="CB19" s="80">
        <f>(CA20*0.7+CA21*0.3)</f>
        <v>0</v>
      </c>
      <c r="CD19" s="77" t="s">
        <v>6</v>
      </c>
      <c r="CE19" s="78"/>
      <c r="CF19" s="78"/>
      <c r="CG19" s="78"/>
      <c r="CH19" s="78"/>
      <c r="CI19" s="79" t="s">
        <v>25</v>
      </c>
      <c r="CJ19" s="80">
        <f>(CI20*0.7+CI21*0.3)</f>
        <v>0</v>
      </c>
      <c r="CL19" s="77" t="s">
        <v>6</v>
      </c>
      <c r="CM19" s="78"/>
      <c r="CN19" s="78"/>
      <c r="CO19" s="78"/>
      <c r="CP19" s="78"/>
      <c r="CQ19" s="79" t="s">
        <v>25</v>
      </c>
      <c r="CR19" s="80">
        <f>(CQ20*0.7+CQ21*0.3)</f>
        <v>0</v>
      </c>
      <c r="CT19" s="77" t="s">
        <v>6</v>
      </c>
      <c r="CU19" s="78"/>
      <c r="CV19" s="78"/>
      <c r="CW19" s="78"/>
      <c r="CX19" s="78"/>
      <c r="CY19" s="79" t="s">
        <v>25</v>
      </c>
      <c r="CZ19" s="80">
        <f>(CY20*0.7+CY21*0.3)</f>
        <v>0</v>
      </c>
      <c r="DB19" s="77" t="s">
        <v>6</v>
      </c>
      <c r="DC19" s="78"/>
      <c r="DD19" s="78"/>
      <c r="DE19" s="78"/>
      <c r="DF19" s="78"/>
      <c r="DG19" s="79" t="s">
        <v>25</v>
      </c>
      <c r="DH19" s="80">
        <f>(DG20*0.7+DG21*0.3)</f>
        <v>0</v>
      </c>
      <c r="DJ19" s="77" t="s">
        <v>6</v>
      </c>
      <c r="DK19" s="78"/>
      <c r="DL19" s="78"/>
      <c r="DM19" s="78"/>
      <c r="DN19" s="78"/>
      <c r="DO19" s="79" t="s">
        <v>25</v>
      </c>
      <c r="DP19" s="80">
        <f>(DO20*0.7+DO21*0.3)</f>
        <v>0</v>
      </c>
      <c r="DR19" s="77" t="s">
        <v>6</v>
      </c>
      <c r="DS19" s="78"/>
      <c r="DT19" s="78"/>
      <c r="DU19" s="78"/>
      <c r="DV19" s="78"/>
      <c r="DW19" s="79" t="s">
        <v>25</v>
      </c>
      <c r="DX19" s="80">
        <f>(DW20*0.7+DW21*0.3)</f>
        <v>0</v>
      </c>
      <c r="DZ19" s="77" t="s">
        <v>6</v>
      </c>
      <c r="EA19" s="78"/>
      <c r="EB19" s="78"/>
      <c r="EC19" s="78"/>
      <c r="ED19" s="78"/>
      <c r="EE19" s="79" t="s">
        <v>25</v>
      </c>
      <c r="EF19" s="80">
        <f>(EE20*0.7+EE21*0.3)</f>
        <v>0</v>
      </c>
      <c r="EH19" s="77" t="s">
        <v>6</v>
      </c>
      <c r="EI19" s="78"/>
      <c r="EJ19" s="78"/>
      <c r="EK19" s="78"/>
      <c r="EL19" s="78"/>
      <c r="EM19" s="79" t="s">
        <v>25</v>
      </c>
      <c r="EN19" s="80">
        <f>(EM20*0.7+EM21*0.3)</f>
        <v>0</v>
      </c>
      <c r="EP19" s="77" t="s">
        <v>6</v>
      </c>
      <c r="EQ19" s="78"/>
      <c r="ER19" s="78"/>
      <c r="ES19" s="78"/>
      <c r="ET19" s="78"/>
      <c r="EU19" s="79" t="s">
        <v>25</v>
      </c>
      <c r="EV19" s="80">
        <f>(EU20*0.7+EU21*0.3)</f>
        <v>0</v>
      </c>
      <c r="EX19" s="77" t="s">
        <v>6</v>
      </c>
      <c r="EY19" s="78"/>
      <c r="EZ19" s="78"/>
      <c r="FA19" s="78"/>
      <c r="FB19" s="78"/>
      <c r="FC19" s="79" t="s">
        <v>25</v>
      </c>
      <c r="FD19" s="80">
        <f>(FC20*0.7+FC21*0.3)</f>
        <v>0</v>
      </c>
      <c r="FF19" s="77" t="s">
        <v>6</v>
      </c>
      <c r="FG19" s="78"/>
      <c r="FH19" s="78"/>
      <c r="FI19" s="78"/>
      <c r="FJ19" s="78"/>
      <c r="FK19" s="79" t="s">
        <v>25</v>
      </c>
      <c r="FL19" s="80">
        <f>(FK20*0.7+FK21*0.3)</f>
        <v>0</v>
      </c>
      <c r="FN19" s="77" t="s">
        <v>6</v>
      </c>
      <c r="FO19" s="78"/>
      <c r="FP19" s="78"/>
      <c r="FQ19" s="78"/>
      <c r="FR19" s="78"/>
      <c r="FS19" s="79" t="s">
        <v>25</v>
      </c>
      <c r="FT19" s="80">
        <f>(FS20*0.7+FS21*0.3)</f>
        <v>0</v>
      </c>
      <c r="FV19" s="77" t="s">
        <v>6</v>
      </c>
      <c r="FW19" s="78"/>
      <c r="FX19" s="78"/>
      <c r="FY19" s="78"/>
      <c r="FZ19" s="78"/>
      <c r="GA19" s="79" t="s">
        <v>25</v>
      </c>
      <c r="GB19" s="80">
        <f>(GA20*0.7+GA21*0.3)</f>
        <v>0</v>
      </c>
      <c r="GD19" s="77" t="s">
        <v>6</v>
      </c>
      <c r="GE19" s="78"/>
      <c r="GF19" s="78"/>
      <c r="GG19" s="78"/>
      <c r="GH19" s="78"/>
      <c r="GI19" s="79" t="s">
        <v>25</v>
      </c>
      <c r="GJ19" s="80">
        <f>(GI20*0.7+GI21*0.3)</f>
        <v>0</v>
      </c>
      <c r="GL19" s="77" t="s">
        <v>6</v>
      </c>
      <c r="GM19" s="78"/>
      <c r="GN19" s="78"/>
      <c r="GO19" s="78"/>
      <c r="GP19" s="78"/>
      <c r="GQ19" s="79" t="s">
        <v>25</v>
      </c>
      <c r="GR19" s="80">
        <f>(GQ20*0.7+GQ21*0.3)</f>
        <v>0</v>
      </c>
      <c r="GT19" s="77" t="s">
        <v>6</v>
      </c>
      <c r="GU19" s="78"/>
      <c r="GV19" s="78"/>
      <c r="GW19" s="78"/>
      <c r="GX19" s="78"/>
      <c r="GY19" s="79" t="s">
        <v>25</v>
      </c>
      <c r="GZ19" s="80">
        <f>(GY20*0.7+GY21*0.3)</f>
        <v>0</v>
      </c>
      <c r="HB19" s="77" t="s">
        <v>6</v>
      </c>
      <c r="HC19" s="78"/>
      <c r="HD19" s="78"/>
      <c r="HE19" s="78"/>
      <c r="HF19" s="78"/>
      <c r="HG19" s="79" t="s">
        <v>25</v>
      </c>
      <c r="HH19" s="80">
        <f>(HG20*0.7+HG21*0.3)</f>
        <v>0</v>
      </c>
      <c r="HJ19" s="77" t="s">
        <v>6</v>
      </c>
      <c r="HK19" s="78"/>
      <c r="HL19" s="78"/>
      <c r="HM19" s="78"/>
      <c r="HN19" s="78"/>
      <c r="HO19" s="79" t="s">
        <v>25</v>
      </c>
      <c r="HP19" s="80">
        <f>(HO20*0.7+HO21*0.3)</f>
        <v>0</v>
      </c>
      <c r="HR19" s="77" t="s">
        <v>6</v>
      </c>
      <c r="HS19" s="78"/>
      <c r="HT19" s="78"/>
      <c r="HU19" s="78"/>
      <c r="HV19" s="78"/>
      <c r="HW19" s="79" t="s">
        <v>25</v>
      </c>
      <c r="HX19" s="80">
        <f>(HW20*0.7+HW21*0.3)</f>
        <v>0</v>
      </c>
      <c r="HZ19" s="77" t="s">
        <v>6</v>
      </c>
      <c r="IA19" s="78"/>
      <c r="IB19" s="78"/>
      <c r="IC19" s="78"/>
      <c r="ID19" s="78"/>
      <c r="IE19" s="79" t="s">
        <v>25</v>
      </c>
      <c r="IF19" s="80">
        <f>(IE20*0.7+IE21*0.3)</f>
        <v>0</v>
      </c>
      <c r="IH19" s="77" t="s">
        <v>6</v>
      </c>
      <c r="II19" s="78"/>
      <c r="IJ19" s="78"/>
      <c r="IK19" s="78"/>
      <c r="IL19" s="78"/>
      <c r="IM19" s="79" t="s">
        <v>25</v>
      </c>
      <c r="IN19" s="80">
        <f>(IM20*0.7+IM21*0.3)</f>
        <v>0</v>
      </c>
      <c r="IP19" s="77" t="s">
        <v>6</v>
      </c>
      <c r="IQ19" s="78"/>
      <c r="IR19" s="78"/>
      <c r="IS19" s="78"/>
      <c r="IT19" s="78"/>
      <c r="IU19" s="79" t="s">
        <v>25</v>
      </c>
      <c r="IV19" s="80">
        <f>(IU20*0.7+IU21*0.3)</f>
        <v>0</v>
      </c>
      <c r="IX19" s="77" t="s">
        <v>6</v>
      </c>
      <c r="IY19" s="78"/>
      <c r="IZ19" s="78"/>
      <c r="JA19" s="78"/>
      <c r="JB19" s="78"/>
      <c r="JC19" s="79" t="s">
        <v>25</v>
      </c>
      <c r="JD19" s="80">
        <f>(JC20*0.7+JC21*0.3)</f>
        <v>0</v>
      </c>
      <c r="JF19" s="77" t="s">
        <v>6</v>
      </c>
      <c r="JG19" s="78"/>
      <c r="JH19" s="78"/>
      <c r="JI19" s="78"/>
      <c r="JJ19" s="78"/>
      <c r="JK19" s="79" t="s">
        <v>25</v>
      </c>
      <c r="JL19" s="80">
        <f>(JK20*0.7+JK21*0.3)</f>
        <v>0</v>
      </c>
      <c r="JN19" s="77" t="s">
        <v>6</v>
      </c>
      <c r="JO19" s="78"/>
      <c r="JP19" s="78"/>
      <c r="JQ19" s="78"/>
      <c r="JR19" s="78"/>
      <c r="JS19" s="79" t="s">
        <v>25</v>
      </c>
      <c r="JT19" s="80">
        <f>(JS20*0.7+JS21*0.3)</f>
        <v>0</v>
      </c>
      <c r="JV19" s="77" t="s">
        <v>6</v>
      </c>
      <c r="JW19" s="78"/>
      <c r="JX19" s="78"/>
      <c r="JY19" s="78"/>
      <c r="JZ19" s="78"/>
      <c r="KA19" s="79" t="s">
        <v>25</v>
      </c>
      <c r="KB19" s="80">
        <f>(KA20*0.7+KA21*0.3)</f>
        <v>0</v>
      </c>
      <c r="KD19" s="77" t="s">
        <v>6</v>
      </c>
      <c r="KE19" s="78"/>
      <c r="KF19" s="78"/>
      <c r="KG19" s="78"/>
      <c r="KH19" s="78"/>
      <c r="KI19" s="79" t="s">
        <v>25</v>
      </c>
      <c r="KJ19" s="80">
        <f>(KI20*0.7+KI21*0.3)</f>
        <v>0</v>
      </c>
      <c r="KL19" s="77" t="s">
        <v>6</v>
      </c>
      <c r="KM19" s="78"/>
      <c r="KN19" s="78"/>
      <c r="KO19" s="78"/>
      <c r="KP19" s="78"/>
      <c r="KQ19" s="79" t="s">
        <v>25</v>
      </c>
      <c r="KR19" s="80">
        <f>(KQ20*0.7+KQ21*0.3)</f>
        <v>0</v>
      </c>
      <c r="KT19" s="77" t="s">
        <v>6</v>
      </c>
      <c r="KU19" s="78"/>
      <c r="KV19" s="78"/>
      <c r="KW19" s="78"/>
      <c r="KX19" s="78"/>
      <c r="KY19" s="79" t="s">
        <v>25</v>
      </c>
      <c r="KZ19" s="80">
        <f>(KY20*0.7+KY21*0.3)</f>
        <v>0</v>
      </c>
      <c r="LB19" s="77" t="s">
        <v>6</v>
      </c>
      <c r="LC19" s="78"/>
      <c r="LD19" s="78"/>
      <c r="LE19" s="78"/>
      <c r="LF19" s="78"/>
      <c r="LG19" s="79" t="s">
        <v>25</v>
      </c>
      <c r="LH19" s="80">
        <f>(LG20*0.7+LG21*0.3)</f>
        <v>0</v>
      </c>
      <c r="LJ19" s="77" t="s">
        <v>6</v>
      </c>
      <c r="LK19" s="78"/>
      <c r="LL19" s="78"/>
      <c r="LM19" s="78"/>
      <c r="LN19" s="78"/>
      <c r="LO19" s="79" t="s">
        <v>25</v>
      </c>
      <c r="LP19" s="80">
        <f>(LO20*0.7+LO21*0.3)</f>
        <v>0</v>
      </c>
    </row>
    <row r="20" spans="1:328" ht="15" customHeight="1" x14ac:dyDescent="0.35">
      <c r="A20" s="81" t="s">
        <v>7</v>
      </c>
      <c r="B20" s="81"/>
      <c r="C20" s="81"/>
      <c r="D20" s="81"/>
      <c r="E20" s="81"/>
      <c r="F20" s="41"/>
      <c r="G20" s="50"/>
      <c r="I20" s="82" t="s">
        <v>7</v>
      </c>
      <c r="J20" s="83"/>
      <c r="K20" s="83"/>
      <c r="L20" s="83"/>
      <c r="M20" s="83"/>
      <c r="N20" s="22"/>
      <c r="O20" s="84"/>
      <c r="P20" s="85"/>
      <c r="R20" s="82" t="s">
        <v>7</v>
      </c>
      <c r="S20" s="83"/>
      <c r="T20" s="83"/>
      <c r="U20" s="83"/>
      <c r="V20" s="83"/>
      <c r="W20" s="22"/>
      <c r="X20" s="85"/>
      <c r="Z20" s="82" t="s">
        <v>7</v>
      </c>
      <c r="AA20" s="83"/>
      <c r="AB20" s="83"/>
      <c r="AC20" s="83"/>
      <c r="AD20" s="83"/>
      <c r="AE20" s="22"/>
      <c r="AF20" s="85"/>
      <c r="AH20" s="82" t="s">
        <v>7</v>
      </c>
      <c r="AI20" s="83"/>
      <c r="AJ20" s="83"/>
      <c r="AK20" s="83"/>
      <c r="AL20" s="83"/>
      <c r="AM20" s="22"/>
      <c r="AN20" s="85"/>
      <c r="AP20" s="82" t="s">
        <v>7</v>
      </c>
      <c r="AQ20" s="83"/>
      <c r="AR20" s="83"/>
      <c r="AS20" s="83"/>
      <c r="AT20" s="83"/>
      <c r="AU20" s="22"/>
      <c r="AV20" s="85"/>
      <c r="AX20" s="82" t="s">
        <v>7</v>
      </c>
      <c r="AY20" s="83"/>
      <c r="AZ20" s="83"/>
      <c r="BA20" s="83"/>
      <c r="BB20" s="83"/>
      <c r="BC20" s="22"/>
      <c r="BD20" s="85"/>
      <c r="BF20" s="82" t="s">
        <v>7</v>
      </c>
      <c r="BG20" s="83"/>
      <c r="BH20" s="83"/>
      <c r="BI20" s="83"/>
      <c r="BJ20" s="83"/>
      <c r="BK20" s="22"/>
      <c r="BL20" s="85"/>
      <c r="BN20" s="82" t="s">
        <v>7</v>
      </c>
      <c r="BO20" s="83"/>
      <c r="BP20" s="83"/>
      <c r="BQ20" s="83"/>
      <c r="BR20" s="83"/>
      <c r="BS20" s="22"/>
      <c r="BT20" s="85"/>
      <c r="BV20" s="82" t="s">
        <v>7</v>
      </c>
      <c r="BW20" s="83"/>
      <c r="BX20" s="83"/>
      <c r="BY20" s="83"/>
      <c r="BZ20" s="83"/>
      <c r="CA20" s="22"/>
      <c r="CB20" s="85"/>
      <c r="CD20" s="82" t="s">
        <v>7</v>
      </c>
      <c r="CE20" s="83"/>
      <c r="CF20" s="83"/>
      <c r="CG20" s="83"/>
      <c r="CH20" s="83"/>
      <c r="CI20" s="22"/>
      <c r="CJ20" s="85"/>
      <c r="CL20" s="82" t="s">
        <v>7</v>
      </c>
      <c r="CM20" s="83"/>
      <c r="CN20" s="83"/>
      <c r="CO20" s="83"/>
      <c r="CP20" s="83"/>
      <c r="CQ20" s="22"/>
      <c r="CR20" s="85"/>
      <c r="CT20" s="82" t="s">
        <v>7</v>
      </c>
      <c r="CU20" s="83"/>
      <c r="CV20" s="83"/>
      <c r="CW20" s="83"/>
      <c r="CX20" s="83"/>
      <c r="CY20" s="22"/>
      <c r="CZ20" s="85"/>
      <c r="DB20" s="82" t="s">
        <v>7</v>
      </c>
      <c r="DC20" s="83"/>
      <c r="DD20" s="83"/>
      <c r="DE20" s="83"/>
      <c r="DF20" s="83"/>
      <c r="DG20" s="22"/>
      <c r="DH20" s="85"/>
      <c r="DJ20" s="82" t="s">
        <v>7</v>
      </c>
      <c r="DK20" s="83"/>
      <c r="DL20" s="83"/>
      <c r="DM20" s="83"/>
      <c r="DN20" s="83"/>
      <c r="DO20" s="22"/>
      <c r="DP20" s="85"/>
      <c r="DR20" s="82" t="s">
        <v>7</v>
      </c>
      <c r="DS20" s="83"/>
      <c r="DT20" s="83"/>
      <c r="DU20" s="83"/>
      <c r="DV20" s="83"/>
      <c r="DW20" s="22"/>
      <c r="DX20" s="85"/>
      <c r="DZ20" s="82" t="s">
        <v>7</v>
      </c>
      <c r="EA20" s="83"/>
      <c r="EB20" s="83"/>
      <c r="EC20" s="83"/>
      <c r="ED20" s="83"/>
      <c r="EE20" s="22"/>
      <c r="EF20" s="85"/>
      <c r="EH20" s="82" t="s">
        <v>7</v>
      </c>
      <c r="EI20" s="83"/>
      <c r="EJ20" s="83"/>
      <c r="EK20" s="83"/>
      <c r="EL20" s="83"/>
      <c r="EM20" s="22"/>
      <c r="EN20" s="85"/>
      <c r="EP20" s="82" t="s">
        <v>7</v>
      </c>
      <c r="EQ20" s="83"/>
      <c r="ER20" s="83"/>
      <c r="ES20" s="83"/>
      <c r="ET20" s="83"/>
      <c r="EU20" s="22"/>
      <c r="EV20" s="85"/>
      <c r="EX20" s="82" t="s">
        <v>7</v>
      </c>
      <c r="EY20" s="83"/>
      <c r="EZ20" s="83"/>
      <c r="FA20" s="83"/>
      <c r="FB20" s="83"/>
      <c r="FC20" s="22"/>
      <c r="FD20" s="85"/>
      <c r="FF20" s="82" t="s">
        <v>7</v>
      </c>
      <c r="FG20" s="83"/>
      <c r="FH20" s="83"/>
      <c r="FI20" s="83"/>
      <c r="FJ20" s="83"/>
      <c r="FK20" s="22"/>
      <c r="FL20" s="85"/>
      <c r="FN20" s="82" t="s">
        <v>7</v>
      </c>
      <c r="FO20" s="83"/>
      <c r="FP20" s="83"/>
      <c r="FQ20" s="83"/>
      <c r="FR20" s="83"/>
      <c r="FS20" s="22"/>
      <c r="FT20" s="85"/>
      <c r="FV20" s="82" t="s">
        <v>7</v>
      </c>
      <c r="FW20" s="83"/>
      <c r="FX20" s="83"/>
      <c r="FY20" s="83"/>
      <c r="FZ20" s="83"/>
      <c r="GA20" s="22"/>
      <c r="GB20" s="85"/>
      <c r="GD20" s="82" t="s">
        <v>7</v>
      </c>
      <c r="GE20" s="83"/>
      <c r="GF20" s="83"/>
      <c r="GG20" s="83"/>
      <c r="GH20" s="83"/>
      <c r="GI20" s="22"/>
      <c r="GJ20" s="85"/>
      <c r="GL20" s="82" t="s">
        <v>7</v>
      </c>
      <c r="GM20" s="83"/>
      <c r="GN20" s="83"/>
      <c r="GO20" s="83"/>
      <c r="GP20" s="83"/>
      <c r="GQ20" s="22"/>
      <c r="GR20" s="85"/>
      <c r="GT20" s="82" t="s">
        <v>7</v>
      </c>
      <c r="GU20" s="83"/>
      <c r="GV20" s="83"/>
      <c r="GW20" s="83"/>
      <c r="GX20" s="83"/>
      <c r="GY20" s="22"/>
      <c r="GZ20" s="85"/>
      <c r="HB20" s="82" t="s">
        <v>7</v>
      </c>
      <c r="HC20" s="83"/>
      <c r="HD20" s="83"/>
      <c r="HE20" s="83"/>
      <c r="HF20" s="83"/>
      <c r="HG20" s="22"/>
      <c r="HH20" s="85"/>
      <c r="HJ20" s="82" t="s">
        <v>7</v>
      </c>
      <c r="HK20" s="83"/>
      <c r="HL20" s="83"/>
      <c r="HM20" s="83"/>
      <c r="HN20" s="83"/>
      <c r="HO20" s="22"/>
      <c r="HP20" s="85"/>
      <c r="HR20" s="82" t="s">
        <v>7</v>
      </c>
      <c r="HS20" s="83"/>
      <c r="HT20" s="83"/>
      <c r="HU20" s="83"/>
      <c r="HV20" s="83"/>
      <c r="HW20" s="22"/>
      <c r="HX20" s="85"/>
      <c r="HZ20" s="82" t="s">
        <v>7</v>
      </c>
      <c r="IA20" s="83"/>
      <c r="IB20" s="83"/>
      <c r="IC20" s="83"/>
      <c r="ID20" s="83"/>
      <c r="IE20" s="22"/>
      <c r="IF20" s="85"/>
      <c r="IH20" s="82" t="s">
        <v>7</v>
      </c>
      <c r="II20" s="83"/>
      <c r="IJ20" s="83"/>
      <c r="IK20" s="83"/>
      <c r="IL20" s="83"/>
      <c r="IM20" s="22"/>
      <c r="IN20" s="85"/>
      <c r="IP20" s="82" t="s">
        <v>7</v>
      </c>
      <c r="IQ20" s="83"/>
      <c r="IR20" s="83"/>
      <c r="IS20" s="83"/>
      <c r="IT20" s="83"/>
      <c r="IU20" s="22"/>
      <c r="IV20" s="85"/>
      <c r="IX20" s="82" t="s">
        <v>7</v>
      </c>
      <c r="IY20" s="83"/>
      <c r="IZ20" s="83"/>
      <c r="JA20" s="83"/>
      <c r="JB20" s="83"/>
      <c r="JC20" s="22"/>
      <c r="JD20" s="85"/>
      <c r="JF20" s="82" t="s">
        <v>7</v>
      </c>
      <c r="JG20" s="83"/>
      <c r="JH20" s="83"/>
      <c r="JI20" s="83"/>
      <c r="JJ20" s="83"/>
      <c r="JK20" s="22"/>
      <c r="JL20" s="85"/>
      <c r="JN20" s="82" t="s">
        <v>7</v>
      </c>
      <c r="JO20" s="83"/>
      <c r="JP20" s="83"/>
      <c r="JQ20" s="83"/>
      <c r="JR20" s="83"/>
      <c r="JS20" s="22"/>
      <c r="JT20" s="85"/>
      <c r="JV20" s="82" t="s">
        <v>7</v>
      </c>
      <c r="JW20" s="83"/>
      <c r="JX20" s="83"/>
      <c r="JY20" s="83"/>
      <c r="JZ20" s="83"/>
      <c r="KA20" s="22"/>
      <c r="KB20" s="85"/>
      <c r="KD20" s="82" t="s">
        <v>7</v>
      </c>
      <c r="KE20" s="83"/>
      <c r="KF20" s="83"/>
      <c r="KG20" s="83"/>
      <c r="KH20" s="83"/>
      <c r="KI20" s="22"/>
      <c r="KJ20" s="85"/>
      <c r="KL20" s="82" t="s">
        <v>7</v>
      </c>
      <c r="KM20" s="83"/>
      <c r="KN20" s="83"/>
      <c r="KO20" s="83"/>
      <c r="KP20" s="83"/>
      <c r="KQ20" s="22"/>
      <c r="KR20" s="85"/>
      <c r="KT20" s="82" t="s">
        <v>7</v>
      </c>
      <c r="KU20" s="83"/>
      <c r="KV20" s="83"/>
      <c r="KW20" s="83"/>
      <c r="KX20" s="83"/>
      <c r="KY20" s="22"/>
      <c r="KZ20" s="85"/>
      <c r="LB20" s="82" t="s">
        <v>7</v>
      </c>
      <c r="LC20" s="83"/>
      <c r="LD20" s="83"/>
      <c r="LE20" s="83"/>
      <c r="LF20" s="83"/>
      <c r="LG20" s="22"/>
      <c r="LH20" s="85"/>
      <c r="LJ20" s="82" t="s">
        <v>7</v>
      </c>
      <c r="LK20" s="83"/>
      <c r="LL20" s="83"/>
      <c r="LM20" s="83"/>
      <c r="LN20" s="83"/>
      <c r="LO20" s="22"/>
      <c r="LP20" s="85"/>
    </row>
    <row r="21" spans="1:328" ht="15" customHeight="1" x14ac:dyDescent="0.35">
      <c r="A21" s="81" t="s">
        <v>8</v>
      </c>
      <c r="B21" s="81"/>
      <c r="C21" s="81"/>
      <c r="D21" s="81"/>
      <c r="E21" s="81"/>
      <c r="F21" s="41"/>
      <c r="G21" s="50"/>
      <c r="I21" s="82" t="s">
        <v>8</v>
      </c>
      <c r="J21" s="83"/>
      <c r="K21" s="83"/>
      <c r="L21" s="83"/>
      <c r="M21" s="83"/>
      <c r="N21" s="22"/>
      <c r="O21" s="84"/>
      <c r="P21" s="85"/>
      <c r="R21" s="82" t="s">
        <v>8</v>
      </c>
      <c r="S21" s="83"/>
      <c r="T21" s="83"/>
      <c r="U21" s="83"/>
      <c r="V21" s="83"/>
      <c r="W21" s="22"/>
      <c r="X21" s="85"/>
      <c r="Z21" s="82" t="s">
        <v>8</v>
      </c>
      <c r="AA21" s="83"/>
      <c r="AB21" s="83"/>
      <c r="AC21" s="83"/>
      <c r="AD21" s="83"/>
      <c r="AE21" s="22"/>
      <c r="AF21" s="85"/>
      <c r="AH21" s="82" t="s">
        <v>8</v>
      </c>
      <c r="AI21" s="83"/>
      <c r="AJ21" s="83"/>
      <c r="AK21" s="83"/>
      <c r="AL21" s="83"/>
      <c r="AM21" s="22"/>
      <c r="AN21" s="85"/>
      <c r="AP21" s="82" t="s">
        <v>8</v>
      </c>
      <c r="AQ21" s="83"/>
      <c r="AR21" s="83"/>
      <c r="AS21" s="83"/>
      <c r="AT21" s="83"/>
      <c r="AU21" s="22"/>
      <c r="AV21" s="85"/>
      <c r="AX21" s="82" t="s">
        <v>8</v>
      </c>
      <c r="AY21" s="83"/>
      <c r="AZ21" s="83"/>
      <c r="BA21" s="83"/>
      <c r="BB21" s="83"/>
      <c r="BC21" s="22"/>
      <c r="BD21" s="85"/>
      <c r="BF21" s="82" t="s">
        <v>8</v>
      </c>
      <c r="BG21" s="83"/>
      <c r="BH21" s="83"/>
      <c r="BI21" s="83"/>
      <c r="BJ21" s="83"/>
      <c r="BK21" s="22"/>
      <c r="BL21" s="85"/>
      <c r="BN21" s="82" t="s">
        <v>8</v>
      </c>
      <c r="BO21" s="83"/>
      <c r="BP21" s="83"/>
      <c r="BQ21" s="83"/>
      <c r="BR21" s="83"/>
      <c r="BS21" s="22"/>
      <c r="BT21" s="85"/>
      <c r="BV21" s="82" t="s">
        <v>8</v>
      </c>
      <c r="BW21" s="83"/>
      <c r="BX21" s="83"/>
      <c r="BY21" s="83"/>
      <c r="BZ21" s="83"/>
      <c r="CA21" s="22"/>
      <c r="CB21" s="85"/>
      <c r="CD21" s="82" t="s">
        <v>8</v>
      </c>
      <c r="CE21" s="83"/>
      <c r="CF21" s="83"/>
      <c r="CG21" s="83"/>
      <c r="CH21" s="83"/>
      <c r="CI21" s="22"/>
      <c r="CJ21" s="85"/>
      <c r="CL21" s="82" t="s">
        <v>8</v>
      </c>
      <c r="CM21" s="83"/>
      <c r="CN21" s="83"/>
      <c r="CO21" s="83"/>
      <c r="CP21" s="83"/>
      <c r="CQ21" s="22"/>
      <c r="CR21" s="85"/>
      <c r="CT21" s="82" t="s">
        <v>8</v>
      </c>
      <c r="CU21" s="83"/>
      <c r="CV21" s="83"/>
      <c r="CW21" s="83"/>
      <c r="CX21" s="83"/>
      <c r="CY21" s="22"/>
      <c r="CZ21" s="85"/>
      <c r="DB21" s="82" t="s">
        <v>8</v>
      </c>
      <c r="DC21" s="83"/>
      <c r="DD21" s="83"/>
      <c r="DE21" s="83"/>
      <c r="DF21" s="83"/>
      <c r="DG21" s="22"/>
      <c r="DH21" s="85"/>
      <c r="DJ21" s="82" t="s">
        <v>8</v>
      </c>
      <c r="DK21" s="83"/>
      <c r="DL21" s="83"/>
      <c r="DM21" s="83"/>
      <c r="DN21" s="83"/>
      <c r="DO21" s="22"/>
      <c r="DP21" s="85"/>
      <c r="DR21" s="82" t="s">
        <v>8</v>
      </c>
      <c r="DS21" s="83"/>
      <c r="DT21" s="83"/>
      <c r="DU21" s="83"/>
      <c r="DV21" s="83"/>
      <c r="DW21" s="22"/>
      <c r="DX21" s="85"/>
      <c r="DZ21" s="82" t="s">
        <v>8</v>
      </c>
      <c r="EA21" s="83"/>
      <c r="EB21" s="83"/>
      <c r="EC21" s="83"/>
      <c r="ED21" s="83"/>
      <c r="EE21" s="22"/>
      <c r="EF21" s="85"/>
      <c r="EH21" s="82" t="s">
        <v>8</v>
      </c>
      <c r="EI21" s="83"/>
      <c r="EJ21" s="83"/>
      <c r="EK21" s="83"/>
      <c r="EL21" s="83"/>
      <c r="EM21" s="22"/>
      <c r="EN21" s="85"/>
      <c r="EP21" s="82" t="s">
        <v>8</v>
      </c>
      <c r="EQ21" s="83"/>
      <c r="ER21" s="83"/>
      <c r="ES21" s="83"/>
      <c r="ET21" s="83"/>
      <c r="EU21" s="22"/>
      <c r="EV21" s="85"/>
      <c r="EX21" s="82" t="s">
        <v>8</v>
      </c>
      <c r="EY21" s="83"/>
      <c r="EZ21" s="83"/>
      <c r="FA21" s="83"/>
      <c r="FB21" s="83"/>
      <c r="FC21" s="22"/>
      <c r="FD21" s="85"/>
      <c r="FF21" s="82" t="s">
        <v>8</v>
      </c>
      <c r="FG21" s="83"/>
      <c r="FH21" s="83"/>
      <c r="FI21" s="83"/>
      <c r="FJ21" s="83"/>
      <c r="FK21" s="22"/>
      <c r="FL21" s="85"/>
      <c r="FN21" s="82" t="s">
        <v>8</v>
      </c>
      <c r="FO21" s="83"/>
      <c r="FP21" s="83"/>
      <c r="FQ21" s="83"/>
      <c r="FR21" s="83"/>
      <c r="FS21" s="22"/>
      <c r="FT21" s="85"/>
      <c r="FV21" s="82" t="s">
        <v>8</v>
      </c>
      <c r="FW21" s="83"/>
      <c r="FX21" s="83"/>
      <c r="FY21" s="83"/>
      <c r="FZ21" s="83"/>
      <c r="GA21" s="22"/>
      <c r="GB21" s="85"/>
      <c r="GD21" s="82" t="s">
        <v>8</v>
      </c>
      <c r="GE21" s="83"/>
      <c r="GF21" s="83"/>
      <c r="GG21" s="83"/>
      <c r="GH21" s="83"/>
      <c r="GI21" s="22"/>
      <c r="GJ21" s="85"/>
      <c r="GL21" s="82" t="s">
        <v>8</v>
      </c>
      <c r="GM21" s="83"/>
      <c r="GN21" s="83"/>
      <c r="GO21" s="83"/>
      <c r="GP21" s="83"/>
      <c r="GQ21" s="22"/>
      <c r="GR21" s="85"/>
      <c r="GT21" s="82" t="s">
        <v>8</v>
      </c>
      <c r="GU21" s="83"/>
      <c r="GV21" s="83"/>
      <c r="GW21" s="83"/>
      <c r="GX21" s="83"/>
      <c r="GY21" s="22"/>
      <c r="GZ21" s="85"/>
      <c r="HB21" s="82" t="s">
        <v>8</v>
      </c>
      <c r="HC21" s="83"/>
      <c r="HD21" s="83"/>
      <c r="HE21" s="83"/>
      <c r="HF21" s="83"/>
      <c r="HG21" s="22"/>
      <c r="HH21" s="85"/>
      <c r="HJ21" s="82" t="s">
        <v>8</v>
      </c>
      <c r="HK21" s="83"/>
      <c r="HL21" s="83"/>
      <c r="HM21" s="83"/>
      <c r="HN21" s="83"/>
      <c r="HO21" s="22"/>
      <c r="HP21" s="85"/>
      <c r="HR21" s="82" t="s">
        <v>8</v>
      </c>
      <c r="HS21" s="83"/>
      <c r="HT21" s="83"/>
      <c r="HU21" s="83"/>
      <c r="HV21" s="83"/>
      <c r="HW21" s="22"/>
      <c r="HX21" s="85"/>
      <c r="HZ21" s="82" t="s">
        <v>8</v>
      </c>
      <c r="IA21" s="83"/>
      <c r="IB21" s="83"/>
      <c r="IC21" s="83"/>
      <c r="ID21" s="83"/>
      <c r="IE21" s="22"/>
      <c r="IF21" s="85"/>
      <c r="IH21" s="82" t="s">
        <v>8</v>
      </c>
      <c r="II21" s="83"/>
      <c r="IJ21" s="83"/>
      <c r="IK21" s="83"/>
      <c r="IL21" s="83"/>
      <c r="IM21" s="22"/>
      <c r="IN21" s="85"/>
      <c r="IP21" s="82" t="s">
        <v>8</v>
      </c>
      <c r="IQ21" s="83"/>
      <c r="IR21" s="83"/>
      <c r="IS21" s="83"/>
      <c r="IT21" s="83"/>
      <c r="IU21" s="22"/>
      <c r="IV21" s="85"/>
      <c r="IX21" s="82" t="s">
        <v>8</v>
      </c>
      <c r="IY21" s="83"/>
      <c r="IZ21" s="83"/>
      <c r="JA21" s="83"/>
      <c r="JB21" s="83"/>
      <c r="JC21" s="22"/>
      <c r="JD21" s="85"/>
      <c r="JF21" s="82" t="s">
        <v>8</v>
      </c>
      <c r="JG21" s="83"/>
      <c r="JH21" s="83"/>
      <c r="JI21" s="83"/>
      <c r="JJ21" s="83"/>
      <c r="JK21" s="22"/>
      <c r="JL21" s="85"/>
      <c r="JN21" s="82" t="s">
        <v>8</v>
      </c>
      <c r="JO21" s="83"/>
      <c r="JP21" s="83"/>
      <c r="JQ21" s="83"/>
      <c r="JR21" s="83"/>
      <c r="JS21" s="22"/>
      <c r="JT21" s="85"/>
      <c r="JV21" s="82" t="s">
        <v>8</v>
      </c>
      <c r="JW21" s="83"/>
      <c r="JX21" s="83"/>
      <c r="JY21" s="83"/>
      <c r="JZ21" s="83"/>
      <c r="KA21" s="22"/>
      <c r="KB21" s="85"/>
      <c r="KD21" s="82" t="s">
        <v>8</v>
      </c>
      <c r="KE21" s="83"/>
      <c r="KF21" s="83"/>
      <c r="KG21" s="83"/>
      <c r="KH21" s="83"/>
      <c r="KI21" s="22"/>
      <c r="KJ21" s="85"/>
      <c r="KL21" s="82" t="s">
        <v>8</v>
      </c>
      <c r="KM21" s="83"/>
      <c r="KN21" s="83"/>
      <c r="KO21" s="83"/>
      <c r="KP21" s="83"/>
      <c r="KQ21" s="22"/>
      <c r="KR21" s="85"/>
      <c r="KT21" s="82" t="s">
        <v>8</v>
      </c>
      <c r="KU21" s="83"/>
      <c r="KV21" s="83"/>
      <c r="KW21" s="83"/>
      <c r="KX21" s="83"/>
      <c r="KY21" s="22"/>
      <c r="KZ21" s="85"/>
      <c r="LB21" s="82" t="s">
        <v>8</v>
      </c>
      <c r="LC21" s="83"/>
      <c r="LD21" s="83"/>
      <c r="LE21" s="83"/>
      <c r="LF21" s="83"/>
      <c r="LG21" s="22"/>
      <c r="LH21" s="85"/>
      <c r="LJ21" s="82" t="s">
        <v>8</v>
      </c>
      <c r="LK21" s="83"/>
      <c r="LL21" s="83"/>
      <c r="LM21" s="83"/>
      <c r="LN21" s="83"/>
      <c r="LO21" s="22"/>
      <c r="LP21" s="85"/>
    </row>
    <row r="22" spans="1:328" ht="29.25" customHeight="1" x14ac:dyDescent="0.35">
      <c r="A22" s="74" t="s">
        <v>114</v>
      </c>
      <c r="B22" s="74"/>
      <c r="C22" s="74"/>
      <c r="D22" s="74"/>
      <c r="E22" s="74"/>
      <c r="F22" s="75" t="s">
        <v>25</v>
      </c>
      <c r="G22" s="76">
        <f>(F23*0.2+F24*0.8)</f>
        <v>0</v>
      </c>
      <c r="I22" s="77" t="s">
        <v>114</v>
      </c>
      <c r="J22" s="78"/>
      <c r="K22" s="78"/>
      <c r="L22" s="78"/>
      <c r="M22" s="78"/>
      <c r="N22" s="79" t="s">
        <v>25</v>
      </c>
      <c r="O22" s="79"/>
      <c r="P22" s="80">
        <f>(N23*0.2+N24*0.8)</f>
        <v>0</v>
      </c>
      <c r="R22" s="77" t="s">
        <v>114</v>
      </c>
      <c r="S22" s="78"/>
      <c r="T22" s="78"/>
      <c r="U22" s="78"/>
      <c r="V22" s="78"/>
      <c r="W22" s="79" t="s">
        <v>25</v>
      </c>
      <c r="X22" s="80">
        <f>(W23*0.2+W24*0.8)</f>
        <v>0</v>
      </c>
      <c r="Z22" s="77" t="s">
        <v>114</v>
      </c>
      <c r="AA22" s="78"/>
      <c r="AB22" s="78"/>
      <c r="AC22" s="78"/>
      <c r="AD22" s="78"/>
      <c r="AE22" s="79" t="s">
        <v>25</v>
      </c>
      <c r="AF22" s="80">
        <f>(AE23*0.2+AE24*0.8)</f>
        <v>0</v>
      </c>
      <c r="AH22" s="77" t="s">
        <v>114</v>
      </c>
      <c r="AI22" s="78"/>
      <c r="AJ22" s="78"/>
      <c r="AK22" s="78"/>
      <c r="AL22" s="78"/>
      <c r="AM22" s="79" t="s">
        <v>25</v>
      </c>
      <c r="AN22" s="80">
        <f>(AM23*0.2+AM24*0.8)</f>
        <v>0</v>
      </c>
      <c r="AP22" s="77" t="s">
        <v>114</v>
      </c>
      <c r="AQ22" s="78"/>
      <c r="AR22" s="78"/>
      <c r="AS22" s="78"/>
      <c r="AT22" s="78"/>
      <c r="AU22" s="79" t="s">
        <v>25</v>
      </c>
      <c r="AV22" s="80">
        <f>(AU23*0.2+AU24*0.8)</f>
        <v>0</v>
      </c>
      <c r="AX22" s="77" t="s">
        <v>114</v>
      </c>
      <c r="AY22" s="78"/>
      <c r="AZ22" s="78"/>
      <c r="BA22" s="78"/>
      <c r="BB22" s="78"/>
      <c r="BC22" s="79" t="s">
        <v>25</v>
      </c>
      <c r="BD22" s="80">
        <f>(BC23*0.2+BC24*0.8)</f>
        <v>0</v>
      </c>
      <c r="BF22" s="77" t="s">
        <v>114</v>
      </c>
      <c r="BG22" s="78"/>
      <c r="BH22" s="78"/>
      <c r="BI22" s="78"/>
      <c r="BJ22" s="78"/>
      <c r="BK22" s="79" t="s">
        <v>25</v>
      </c>
      <c r="BL22" s="80">
        <f>(BK23*0.2+BK24*0.8)</f>
        <v>0</v>
      </c>
      <c r="BN22" s="77" t="s">
        <v>114</v>
      </c>
      <c r="BO22" s="78"/>
      <c r="BP22" s="78"/>
      <c r="BQ22" s="78"/>
      <c r="BR22" s="78"/>
      <c r="BS22" s="79" t="s">
        <v>25</v>
      </c>
      <c r="BT22" s="80">
        <f>(BS23*0.2+BS24*0.8)</f>
        <v>0</v>
      </c>
      <c r="BV22" s="77" t="s">
        <v>114</v>
      </c>
      <c r="BW22" s="78"/>
      <c r="BX22" s="78"/>
      <c r="BY22" s="78"/>
      <c r="BZ22" s="78"/>
      <c r="CA22" s="79" t="s">
        <v>25</v>
      </c>
      <c r="CB22" s="80">
        <f>(CA23*0.2+CA24*0.8)</f>
        <v>0</v>
      </c>
      <c r="CD22" s="77" t="s">
        <v>114</v>
      </c>
      <c r="CE22" s="78"/>
      <c r="CF22" s="78"/>
      <c r="CG22" s="78"/>
      <c r="CH22" s="78"/>
      <c r="CI22" s="79" t="s">
        <v>25</v>
      </c>
      <c r="CJ22" s="80">
        <f>(CI23*0.2+CI24*0.8)</f>
        <v>0</v>
      </c>
      <c r="CL22" s="77" t="s">
        <v>114</v>
      </c>
      <c r="CM22" s="78"/>
      <c r="CN22" s="78"/>
      <c r="CO22" s="78"/>
      <c r="CP22" s="78"/>
      <c r="CQ22" s="79" t="s">
        <v>25</v>
      </c>
      <c r="CR22" s="80">
        <f>(CQ23*0.2+CQ24*0.8)</f>
        <v>0</v>
      </c>
      <c r="CT22" s="77" t="s">
        <v>114</v>
      </c>
      <c r="CU22" s="78"/>
      <c r="CV22" s="78"/>
      <c r="CW22" s="78"/>
      <c r="CX22" s="78"/>
      <c r="CY22" s="79" t="s">
        <v>25</v>
      </c>
      <c r="CZ22" s="80">
        <f>(CY23*0.2+CY24*0.8)</f>
        <v>0</v>
      </c>
      <c r="DB22" s="77" t="s">
        <v>114</v>
      </c>
      <c r="DC22" s="78"/>
      <c r="DD22" s="78"/>
      <c r="DE22" s="78"/>
      <c r="DF22" s="78"/>
      <c r="DG22" s="79" t="s">
        <v>25</v>
      </c>
      <c r="DH22" s="80">
        <f>(DG23*0.2+DG24*0.8)</f>
        <v>0</v>
      </c>
      <c r="DJ22" s="77" t="s">
        <v>114</v>
      </c>
      <c r="DK22" s="78"/>
      <c r="DL22" s="78"/>
      <c r="DM22" s="78"/>
      <c r="DN22" s="78"/>
      <c r="DO22" s="79" t="s">
        <v>25</v>
      </c>
      <c r="DP22" s="80">
        <f>(DO23*0.2+DO24*0.8)</f>
        <v>0</v>
      </c>
      <c r="DR22" s="77" t="s">
        <v>114</v>
      </c>
      <c r="DS22" s="78"/>
      <c r="DT22" s="78"/>
      <c r="DU22" s="78"/>
      <c r="DV22" s="78"/>
      <c r="DW22" s="79" t="s">
        <v>25</v>
      </c>
      <c r="DX22" s="80">
        <f>(DW23*0.2+DW24*0.8)</f>
        <v>0</v>
      </c>
      <c r="DZ22" s="77" t="s">
        <v>114</v>
      </c>
      <c r="EA22" s="78"/>
      <c r="EB22" s="78"/>
      <c r="EC22" s="78"/>
      <c r="ED22" s="78"/>
      <c r="EE22" s="79" t="s">
        <v>25</v>
      </c>
      <c r="EF22" s="80">
        <f>(EE23*0.2+EE24*0.8)</f>
        <v>0</v>
      </c>
      <c r="EH22" s="77" t="s">
        <v>114</v>
      </c>
      <c r="EI22" s="78"/>
      <c r="EJ22" s="78"/>
      <c r="EK22" s="78"/>
      <c r="EL22" s="78"/>
      <c r="EM22" s="79" t="s">
        <v>25</v>
      </c>
      <c r="EN22" s="80">
        <f>(EM23*0.2+EM24*0.8)</f>
        <v>0</v>
      </c>
      <c r="EP22" s="77" t="s">
        <v>114</v>
      </c>
      <c r="EQ22" s="78"/>
      <c r="ER22" s="78"/>
      <c r="ES22" s="78"/>
      <c r="ET22" s="78"/>
      <c r="EU22" s="79" t="s">
        <v>25</v>
      </c>
      <c r="EV22" s="80">
        <f>(EU23*0.2+EU24*0.8)</f>
        <v>0</v>
      </c>
      <c r="EX22" s="77" t="s">
        <v>114</v>
      </c>
      <c r="EY22" s="78"/>
      <c r="EZ22" s="78"/>
      <c r="FA22" s="78"/>
      <c r="FB22" s="78"/>
      <c r="FC22" s="79" t="s">
        <v>25</v>
      </c>
      <c r="FD22" s="80">
        <f>(FC23*0.2+FC24*0.8)</f>
        <v>0</v>
      </c>
      <c r="FF22" s="77" t="s">
        <v>114</v>
      </c>
      <c r="FG22" s="78"/>
      <c r="FH22" s="78"/>
      <c r="FI22" s="78"/>
      <c r="FJ22" s="78"/>
      <c r="FK22" s="79" t="s">
        <v>25</v>
      </c>
      <c r="FL22" s="80">
        <f>(FK23*0.2+FK24*0.8)</f>
        <v>0</v>
      </c>
      <c r="FN22" s="77" t="s">
        <v>114</v>
      </c>
      <c r="FO22" s="78"/>
      <c r="FP22" s="78"/>
      <c r="FQ22" s="78"/>
      <c r="FR22" s="78"/>
      <c r="FS22" s="79" t="s">
        <v>25</v>
      </c>
      <c r="FT22" s="80">
        <f>(FS23*0.2+FS24*0.8)</f>
        <v>0</v>
      </c>
      <c r="FV22" s="77" t="s">
        <v>114</v>
      </c>
      <c r="FW22" s="78"/>
      <c r="FX22" s="78"/>
      <c r="FY22" s="78"/>
      <c r="FZ22" s="78"/>
      <c r="GA22" s="79" t="s">
        <v>25</v>
      </c>
      <c r="GB22" s="80">
        <f>(GA23*0.2+GA24*0.8)</f>
        <v>0</v>
      </c>
      <c r="GD22" s="77" t="s">
        <v>114</v>
      </c>
      <c r="GE22" s="78"/>
      <c r="GF22" s="78"/>
      <c r="GG22" s="78"/>
      <c r="GH22" s="78"/>
      <c r="GI22" s="79" t="s">
        <v>25</v>
      </c>
      <c r="GJ22" s="80">
        <f>(GI23*0.2+GI24*0.8)</f>
        <v>0</v>
      </c>
      <c r="GL22" s="77" t="s">
        <v>114</v>
      </c>
      <c r="GM22" s="78"/>
      <c r="GN22" s="78"/>
      <c r="GO22" s="78"/>
      <c r="GP22" s="78"/>
      <c r="GQ22" s="79" t="s">
        <v>25</v>
      </c>
      <c r="GR22" s="80">
        <f>(GQ23*0.2+GQ24*0.8)</f>
        <v>0</v>
      </c>
      <c r="GT22" s="77" t="s">
        <v>114</v>
      </c>
      <c r="GU22" s="78"/>
      <c r="GV22" s="78"/>
      <c r="GW22" s="78"/>
      <c r="GX22" s="78"/>
      <c r="GY22" s="79" t="s">
        <v>25</v>
      </c>
      <c r="GZ22" s="80">
        <f>(GY23*0.2+GY24*0.8)</f>
        <v>0</v>
      </c>
      <c r="HB22" s="77" t="s">
        <v>114</v>
      </c>
      <c r="HC22" s="78"/>
      <c r="HD22" s="78"/>
      <c r="HE22" s="78"/>
      <c r="HF22" s="78"/>
      <c r="HG22" s="79" t="s">
        <v>25</v>
      </c>
      <c r="HH22" s="80">
        <f>(HG23*0.2+HG24*0.8)</f>
        <v>0</v>
      </c>
      <c r="HJ22" s="77" t="s">
        <v>114</v>
      </c>
      <c r="HK22" s="78"/>
      <c r="HL22" s="78"/>
      <c r="HM22" s="78"/>
      <c r="HN22" s="78"/>
      <c r="HO22" s="79" t="s">
        <v>25</v>
      </c>
      <c r="HP22" s="80">
        <f>(HO23*0.2+HO24*0.8)</f>
        <v>0</v>
      </c>
      <c r="HR22" s="77" t="s">
        <v>114</v>
      </c>
      <c r="HS22" s="78"/>
      <c r="HT22" s="78"/>
      <c r="HU22" s="78"/>
      <c r="HV22" s="78"/>
      <c r="HW22" s="79" t="s">
        <v>25</v>
      </c>
      <c r="HX22" s="80">
        <f>(HW23*0.2+HW24*0.8)</f>
        <v>0</v>
      </c>
      <c r="HZ22" s="77" t="s">
        <v>114</v>
      </c>
      <c r="IA22" s="78"/>
      <c r="IB22" s="78"/>
      <c r="IC22" s="78"/>
      <c r="ID22" s="78"/>
      <c r="IE22" s="79" t="s">
        <v>25</v>
      </c>
      <c r="IF22" s="80">
        <f>(IE23*0.2+IE24*0.8)</f>
        <v>0</v>
      </c>
      <c r="IH22" s="77" t="s">
        <v>114</v>
      </c>
      <c r="II22" s="78"/>
      <c r="IJ22" s="78"/>
      <c r="IK22" s="78"/>
      <c r="IL22" s="78"/>
      <c r="IM22" s="79" t="s">
        <v>25</v>
      </c>
      <c r="IN22" s="80">
        <f>(IM23*0.2+IM24*0.8)</f>
        <v>0</v>
      </c>
      <c r="IP22" s="77" t="s">
        <v>114</v>
      </c>
      <c r="IQ22" s="78"/>
      <c r="IR22" s="78"/>
      <c r="IS22" s="78"/>
      <c r="IT22" s="78"/>
      <c r="IU22" s="79" t="s">
        <v>25</v>
      </c>
      <c r="IV22" s="80">
        <f>(IU23*0.2+IU24*0.8)</f>
        <v>0</v>
      </c>
      <c r="IX22" s="77" t="s">
        <v>114</v>
      </c>
      <c r="IY22" s="78"/>
      <c r="IZ22" s="78"/>
      <c r="JA22" s="78"/>
      <c r="JB22" s="78"/>
      <c r="JC22" s="79" t="s">
        <v>25</v>
      </c>
      <c r="JD22" s="80">
        <f>(JC23*0.2+JC24*0.8)</f>
        <v>0</v>
      </c>
      <c r="JF22" s="77" t="s">
        <v>114</v>
      </c>
      <c r="JG22" s="78"/>
      <c r="JH22" s="78"/>
      <c r="JI22" s="78"/>
      <c r="JJ22" s="78"/>
      <c r="JK22" s="79" t="s">
        <v>25</v>
      </c>
      <c r="JL22" s="80">
        <f>(JK23*0.2+JK24*0.8)</f>
        <v>0</v>
      </c>
      <c r="JN22" s="77" t="s">
        <v>114</v>
      </c>
      <c r="JO22" s="78"/>
      <c r="JP22" s="78"/>
      <c r="JQ22" s="78"/>
      <c r="JR22" s="78"/>
      <c r="JS22" s="79" t="s">
        <v>25</v>
      </c>
      <c r="JT22" s="80">
        <f>(JS23*0.2+JS24*0.8)</f>
        <v>0</v>
      </c>
      <c r="JV22" s="77" t="s">
        <v>114</v>
      </c>
      <c r="JW22" s="78"/>
      <c r="JX22" s="78"/>
      <c r="JY22" s="78"/>
      <c r="JZ22" s="78"/>
      <c r="KA22" s="79" t="s">
        <v>25</v>
      </c>
      <c r="KB22" s="80">
        <f>(KA23*0.2+KA24*0.8)</f>
        <v>0</v>
      </c>
      <c r="KD22" s="77" t="s">
        <v>114</v>
      </c>
      <c r="KE22" s="78"/>
      <c r="KF22" s="78"/>
      <c r="KG22" s="78"/>
      <c r="KH22" s="78"/>
      <c r="KI22" s="79" t="s">
        <v>25</v>
      </c>
      <c r="KJ22" s="80">
        <f>(KI23*0.2+KI24*0.8)</f>
        <v>0</v>
      </c>
      <c r="KL22" s="77" t="s">
        <v>114</v>
      </c>
      <c r="KM22" s="78"/>
      <c r="KN22" s="78"/>
      <c r="KO22" s="78"/>
      <c r="KP22" s="78"/>
      <c r="KQ22" s="79" t="s">
        <v>25</v>
      </c>
      <c r="KR22" s="80">
        <f>(KQ23*0.2+KQ24*0.8)</f>
        <v>0</v>
      </c>
      <c r="KT22" s="77" t="s">
        <v>114</v>
      </c>
      <c r="KU22" s="78"/>
      <c r="KV22" s="78"/>
      <c r="KW22" s="78"/>
      <c r="KX22" s="78"/>
      <c r="KY22" s="79" t="s">
        <v>25</v>
      </c>
      <c r="KZ22" s="80">
        <f>(KY23*0.2+KY24*0.8)</f>
        <v>0</v>
      </c>
      <c r="LB22" s="77" t="s">
        <v>114</v>
      </c>
      <c r="LC22" s="78"/>
      <c r="LD22" s="78"/>
      <c r="LE22" s="78"/>
      <c r="LF22" s="78"/>
      <c r="LG22" s="79" t="s">
        <v>25</v>
      </c>
      <c r="LH22" s="80">
        <f>(LG23*0.2+LG24*0.8)</f>
        <v>0</v>
      </c>
      <c r="LJ22" s="77" t="s">
        <v>114</v>
      </c>
      <c r="LK22" s="78"/>
      <c r="LL22" s="78"/>
      <c r="LM22" s="78"/>
      <c r="LN22" s="78"/>
      <c r="LO22" s="79" t="s">
        <v>25</v>
      </c>
      <c r="LP22" s="80">
        <f>(LO23*0.2+LO24*0.8)</f>
        <v>0</v>
      </c>
    </row>
    <row r="23" spans="1:328" ht="15" customHeight="1" x14ac:dyDescent="0.35">
      <c r="A23" s="86" t="s">
        <v>112</v>
      </c>
      <c r="B23" s="86"/>
      <c r="C23" s="86"/>
      <c r="D23" s="86"/>
      <c r="E23" s="86"/>
      <c r="F23" s="42"/>
      <c r="G23" s="50"/>
      <c r="I23" s="87" t="s">
        <v>112</v>
      </c>
      <c r="J23" s="88"/>
      <c r="K23" s="88"/>
      <c r="L23" s="88"/>
      <c r="M23" s="88"/>
      <c r="N23" s="23"/>
      <c r="O23" s="89"/>
      <c r="P23" s="85"/>
      <c r="R23" s="87" t="s">
        <v>112</v>
      </c>
      <c r="S23" s="88"/>
      <c r="T23" s="88"/>
      <c r="U23" s="88"/>
      <c r="V23" s="88"/>
      <c r="W23" s="23"/>
      <c r="X23" s="85"/>
      <c r="Z23" s="87" t="s">
        <v>112</v>
      </c>
      <c r="AA23" s="88"/>
      <c r="AB23" s="88"/>
      <c r="AC23" s="88"/>
      <c r="AD23" s="88"/>
      <c r="AE23" s="23"/>
      <c r="AF23" s="85"/>
      <c r="AH23" s="87" t="s">
        <v>112</v>
      </c>
      <c r="AI23" s="88"/>
      <c r="AJ23" s="88"/>
      <c r="AK23" s="88"/>
      <c r="AL23" s="88"/>
      <c r="AM23" s="23"/>
      <c r="AN23" s="85"/>
      <c r="AP23" s="87" t="s">
        <v>112</v>
      </c>
      <c r="AQ23" s="88"/>
      <c r="AR23" s="88"/>
      <c r="AS23" s="88"/>
      <c r="AT23" s="88"/>
      <c r="AU23" s="23"/>
      <c r="AV23" s="85"/>
      <c r="AX23" s="87" t="s">
        <v>112</v>
      </c>
      <c r="AY23" s="88"/>
      <c r="AZ23" s="88"/>
      <c r="BA23" s="88"/>
      <c r="BB23" s="88"/>
      <c r="BC23" s="23"/>
      <c r="BD23" s="85"/>
      <c r="BF23" s="87" t="s">
        <v>112</v>
      </c>
      <c r="BG23" s="88"/>
      <c r="BH23" s="88"/>
      <c r="BI23" s="88"/>
      <c r="BJ23" s="88"/>
      <c r="BK23" s="23"/>
      <c r="BL23" s="85"/>
      <c r="BN23" s="87" t="s">
        <v>112</v>
      </c>
      <c r="BO23" s="88"/>
      <c r="BP23" s="88"/>
      <c r="BQ23" s="88"/>
      <c r="BR23" s="88"/>
      <c r="BS23" s="23"/>
      <c r="BT23" s="85"/>
      <c r="BV23" s="87" t="s">
        <v>112</v>
      </c>
      <c r="BW23" s="88"/>
      <c r="BX23" s="88"/>
      <c r="BY23" s="88"/>
      <c r="BZ23" s="88"/>
      <c r="CA23" s="23"/>
      <c r="CB23" s="85"/>
      <c r="CD23" s="87" t="s">
        <v>112</v>
      </c>
      <c r="CE23" s="88"/>
      <c r="CF23" s="88"/>
      <c r="CG23" s="88"/>
      <c r="CH23" s="88"/>
      <c r="CI23" s="23"/>
      <c r="CJ23" s="85"/>
      <c r="CL23" s="87" t="s">
        <v>112</v>
      </c>
      <c r="CM23" s="88"/>
      <c r="CN23" s="88"/>
      <c r="CO23" s="88"/>
      <c r="CP23" s="88"/>
      <c r="CQ23" s="23"/>
      <c r="CR23" s="85"/>
      <c r="CT23" s="87" t="s">
        <v>112</v>
      </c>
      <c r="CU23" s="88"/>
      <c r="CV23" s="88"/>
      <c r="CW23" s="88"/>
      <c r="CX23" s="88"/>
      <c r="CY23" s="23"/>
      <c r="CZ23" s="85"/>
      <c r="DB23" s="87" t="s">
        <v>112</v>
      </c>
      <c r="DC23" s="88"/>
      <c r="DD23" s="88"/>
      <c r="DE23" s="88"/>
      <c r="DF23" s="88"/>
      <c r="DG23" s="23"/>
      <c r="DH23" s="85"/>
      <c r="DJ23" s="87" t="s">
        <v>112</v>
      </c>
      <c r="DK23" s="88"/>
      <c r="DL23" s="88"/>
      <c r="DM23" s="88"/>
      <c r="DN23" s="88"/>
      <c r="DO23" s="23"/>
      <c r="DP23" s="85"/>
      <c r="DR23" s="87" t="s">
        <v>112</v>
      </c>
      <c r="DS23" s="88"/>
      <c r="DT23" s="88"/>
      <c r="DU23" s="88"/>
      <c r="DV23" s="88"/>
      <c r="DW23" s="23"/>
      <c r="DX23" s="85"/>
      <c r="DZ23" s="87" t="s">
        <v>112</v>
      </c>
      <c r="EA23" s="88"/>
      <c r="EB23" s="88"/>
      <c r="EC23" s="88"/>
      <c r="ED23" s="88"/>
      <c r="EE23" s="23"/>
      <c r="EF23" s="85"/>
      <c r="EH23" s="87" t="s">
        <v>112</v>
      </c>
      <c r="EI23" s="88"/>
      <c r="EJ23" s="88"/>
      <c r="EK23" s="88"/>
      <c r="EL23" s="88"/>
      <c r="EM23" s="23"/>
      <c r="EN23" s="85"/>
      <c r="EP23" s="87" t="s">
        <v>112</v>
      </c>
      <c r="EQ23" s="88"/>
      <c r="ER23" s="88"/>
      <c r="ES23" s="88"/>
      <c r="ET23" s="88"/>
      <c r="EU23" s="23"/>
      <c r="EV23" s="85"/>
      <c r="EX23" s="87" t="s">
        <v>112</v>
      </c>
      <c r="EY23" s="88"/>
      <c r="EZ23" s="88"/>
      <c r="FA23" s="88"/>
      <c r="FB23" s="88"/>
      <c r="FC23" s="23"/>
      <c r="FD23" s="85"/>
      <c r="FF23" s="87" t="s">
        <v>112</v>
      </c>
      <c r="FG23" s="88"/>
      <c r="FH23" s="88"/>
      <c r="FI23" s="88"/>
      <c r="FJ23" s="88"/>
      <c r="FK23" s="23"/>
      <c r="FL23" s="85"/>
      <c r="FN23" s="87" t="s">
        <v>112</v>
      </c>
      <c r="FO23" s="88"/>
      <c r="FP23" s="88"/>
      <c r="FQ23" s="88"/>
      <c r="FR23" s="88"/>
      <c r="FS23" s="23"/>
      <c r="FT23" s="85"/>
      <c r="FV23" s="87" t="s">
        <v>112</v>
      </c>
      <c r="FW23" s="88"/>
      <c r="FX23" s="88"/>
      <c r="FY23" s="88"/>
      <c r="FZ23" s="88"/>
      <c r="GA23" s="23"/>
      <c r="GB23" s="85"/>
      <c r="GD23" s="87" t="s">
        <v>112</v>
      </c>
      <c r="GE23" s="88"/>
      <c r="GF23" s="88"/>
      <c r="GG23" s="88"/>
      <c r="GH23" s="88"/>
      <c r="GI23" s="23"/>
      <c r="GJ23" s="85"/>
      <c r="GL23" s="87" t="s">
        <v>112</v>
      </c>
      <c r="GM23" s="88"/>
      <c r="GN23" s="88"/>
      <c r="GO23" s="88"/>
      <c r="GP23" s="88"/>
      <c r="GQ23" s="23"/>
      <c r="GR23" s="85"/>
      <c r="GT23" s="87" t="s">
        <v>112</v>
      </c>
      <c r="GU23" s="88"/>
      <c r="GV23" s="88"/>
      <c r="GW23" s="88"/>
      <c r="GX23" s="88"/>
      <c r="GY23" s="23"/>
      <c r="GZ23" s="85"/>
      <c r="HB23" s="87" t="s">
        <v>112</v>
      </c>
      <c r="HC23" s="88"/>
      <c r="HD23" s="88"/>
      <c r="HE23" s="88"/>
      <c r="HF23" s="88"/>
      <c r="HG23" s="23"/>
      <c r="HH23" s="85"/>
      <c r="HJ23" s="87" t="s">
        <v>112</v>
      </c>
      <c r="HK23" s="88"/>
      <c r="HL23" s="88"/>
      <c r="HM23" s="88"/>
      <c r="HN23" s="88"/>
      <c r="HO23" s="23"/>
      <c r="HP23" s="85"/>
      <c r="HR23" s="87" t="s">
        <v>112</v>
      </c>
      <c r="HS23" s="88"/>
      <c r="HT23" s="88"/>
      <c r="HU23" s="88"/>
      <c r="HV23" s="88"/>
      <c r="HW23" s="23"/>
      <c r="HX23" s="85"/>
      <c r="HZ23" s="87" t="s">
        <v>112</v>
      </c>
      <c r="IA23" s="88"/>
      <c r="IB23" s="88"/>
      <c r="IC23" s="88"/>
      <c r="ID23" s="88"/>
      <c r="IE23" s="23"/>
      <c r="IF23" s="85"/>
      <c r="IH23" s="87" t="s">
        <v>112</v>
      </c>
      <c r="II23" s="88"/>
      <c r="IJ23" s="88"/>
      <c r="IK23" s="88"/>
      <c r="IL23" s="88"/>
      <c r="IM23" s="23"/>
      <c r="IN23" s="85"/>
      <c r="IP23" s="87" t="s">
        <v>112</v>
      </c>
      <c r="IQ23" s="88"/>
      <c r="IR23" s="88"/>
      <c r="IS23" s="88"/>
      <c r="IT23" s="88"/>
      <c r="IU23" s="23"/>
      <c r="IV23" s="85"/>
      <c r="IX23" s="87" t="s">
        <v>112</v>
      </c>
      <c r="IY23" s="88"/>
      <c r="IZ23" s="88"/>
      <c r="JA23" s="88"/>
      <c r="JB23" s="88"/>
      <c r="JC23" s="23"/>
      <c r="JD23" s="85"/>
      <c r="JF23" s="87" t="s">
        <v>112</v>
      </c>
      <c r="JG23" s="88"/>
      <c r="JH23" s="88"/>
      <c r="JI23" s="88"/>
      <c r="JJ23" s="88"/>
      <c r="JK23" s="23"/>
      <c r="JL23" s="85"/>
      <c r="JN23" s="87" t="s">
        <v>112</v>
      </c>
      <c r="JO23" s="88"/>
      <c r="JP23" s="88"/>
      <c r="JQ23" s="88"/>
      <c r="JR23" s="88"/>
      <c r="JS23" s="23"/>
      <c r="JT23" s="85"/>
      <c r="JV23" s="87" t="s">
        <v>112</v>
      </c>
      <c r="JW23" s="88"/>
      <c r="JX23" s="88"/>
      <c r="JY23" s="88"/>
      <c r="JZ23" s="88"/>
      <c r="KA23" s="23"/>
      <c r="KB23" s="85"/>
      <c r="KD23" s="87" t="s">
        <v>112</v>
      </c>
      <c r="KE23" s="88"/>
      <c r="KF23" s="88"/>
      <c r="KG23" s="88"/>
      <c r="KH23" s="88"/>
      <c r="KI23" s="23"/>
      <c r="KJ23" s="85"/>
      <c r="KL23" s="87" t="s">
        <v>112</v>
      </c>
      <c r="KM23" s="88"/>
      <c r="KN23" s="88"/>
      <c r="KO23" s="88"/>
      <c r="KP23" s="88"/>
      <c r="KQ23" s="23"/>
      <c r="KR23" s="85"/>
      <c r="KT23" s="87" t="s">
        <v>112</v>
      </c>
      <c r="KU23" s="88"/>
      <c r="KV23" s="88"/>
      <c r="KW23" s="88"/>
      <c r="KX23" s="88"/>
      <c r="KY23" s="23"/>
      <c r="KZ23" s="85"/>
      <c r="LB23" s="87" t="s">
        <v>112</v>
      </c>
      <c r="LC23" s="88"/>
      <c r="LD23" s="88"/>
      <c r="LE23" s="88"/>
      <c r="LF23" s="88"/>
      <c r="LG23" s="23"/>
      <c r="LH23" s="85"/>
      <c r="LJ23" s="87" t="s">
        <v>112</v>
      </c>
      <c r="LK23" s="88"/>
      <c r="LL23" s="88"/>
      <c r="LM23" s="88"/>
      <c r="LN23" s="88"/>
      <c r="LO23" s="23"/>
      <c r="LP23" s="85"/>
    </row>
    <row r="24" spans="1:328" ht="15" customHeight="1" x14ac:dyDescent="0.35">
      <c r="A24" s="90" t="s">
        <v>7</v>
      </c>
      <c r="B24" s="90"/>
      <c r="C24" s="90"/>
      <c r="D24" s="90"/>
      <c r="E24" s="90"/>
      <c r="F24" s="41"/>
      <c r="G24" s="50"/>
      <c r="I24" s="91" t="s">
        <v>7</v>
      </c>
      <c r="J24" s="92"/>
      <c r="K24" s="92"/>
      <c r="L24" s="92"/>
      <c r="M24" s="92"/>
      <c r="N24" s="22"/>
      <c r="O24" s="84"/>
      <c r="P24" s="85"/>
      <c r="R24" s="91" t="s">
        <v>7</v>
      </c>
      <c r="S24" s="92"/>
      <c r="T24" s="92"/>
      <c r="U24" s="92"/>
      <c r="V24" s="92"/>
      <c r="W24" s="22"/>
      <c r="X24" s="85"/>
      <c r="Z24" s="91" t="s">
        <v>7</v>
      </c>
      <c r="AA24" s="92"/>
      <c r="AB24" s="92"/>
      <c r="AC24" s="92"/>
      <c r="AD24" s="92"/>
      <c r="AE24" s="22"/>
      <c r="AF24" s="85"/>
      <c r="AH24" s="91" t="s">
        <v>7</v>
      </c>
      <c r="AI24" s="92"/>
      <c r="AJ24" s="92"/>
      <c r="AK24" s="92"/>
      <c r="AL24" s="92"/>
      <c r="AM24" s="22"/>
      <c r="AN24" s="85"/>
      <c r="AP24" s="91" t="s">
        <v>7</v>
      </c>
      <c r="AQ24" s="92"/>
      <c r="AR24" s="92"/>
      <c r="AS24" s="92"/>
      <c r="AT24" s="92"/>
      <c r="AU24" s="22"/>
      <c r="AV24" s="85"/>
      <c r="AX24" s="91" t="s">
        <v>7</v>
      </c>
      <c r="AY24" s="92"/>
      <c r="AZ24" s="92"/>
      <c r="BA24" s="92"/>
      <c r="BB24" s="92"/>
      <c r="BC24" s="22"/>
      <c r="BD24" s="85"/>
      <c r="BF24" s="91" t="s">
        <v>7</v>
      </c>
      <c r="BG24" s="92"/>
      <c r="BH24" s="92"/>
      <c r="BI24" s="92"/>
      <c r="BJ24" s="92"/>
      <c r="BK24" s="22"/>
      <c r="BL24" s="85"/>
      <c r="BN24" s="91" t="s">
        <v>7</v>
      </c>
      <c r="BO24" s="92"/>
      <c r="BP24" s="92"/>
      <c r="BQ24" s="92"/>
      <c r="BR24" s="92"/>
      <c r="BS24" s="22"/>
      <c r="BT24" s="85"/>
      <c r="BV24" s="91" t="s">
        <v>7</v>
      </c>
      <c r="BW24" s="92"/>
      <c r="BX24" s="92"/>
      <c r="BY24" s="92"/>
      <c r="BZ24" s="92"/>
      <c r="CA24" s="22"/>
      <c r="CB24" s="85"/>
      <c r="CD24" s="91" t="s">
        <v>7</v>
      </c>
      <c r="CE24" s="92"/>
      <c r="CF24" s="92"/>
      <c r="CG24" s="92"/>
      <c r="CH24" s="92"/>
      <c r="CI24" s="22"/>
      <c r="CJ24" s="85"/>
      <c r="CL24" s="91" t="s">
        <v>7</v>
      </c>
      <c r="CM24" s="92"/>
      <c r="CN24" s="92"/>
      <c r="CO24" s="92"/>
      <c r="CP24" s="92"/>
      <c r="CQ24" s="22"/>
      <c r="CR24" s="85"/>
      <c r="CT24" s="91" t="s">
        <v>7</v>
      </c>
      <c r="CU24" s="92"/>
      <c r="CV24" s="92"/>
      <c r="CW24" s="92"/>
      <c r="CX24" s="92"/>
      <c r="CY24" s="22"/>
      <c r="CZ24" s="85"/>
      <c r="DB24" s="91" t="s">
        <v>7</v>
      </c>
      <c r="DC24" s="92"/>
      <c r="DD24" s="92"/>
      <c r="DE24" s="92"/>
      <c r="DF24" s="92"/>
      <c r="DG24" s="22"/>
      <c r="DH24" s="85"/>
      <c r="DJ24" s="91" t="s">
        <v>7</v>
      </c>
      <c r="DK24" s="92"/>
      <c r="DL24" s="92"/>
      <c r="DM24" s="92"/>
      <c r="DN24" s="92"/>
      <c r="DO24" s="22"/>
      <c r="DP24" s="85"/>
      <c r="DR24" s="91" t="s">
        <v>7</v>
      </c>
      <c r="DS24" s="92"/>
      <c r="DT24" s="92"/>
      <c r="DU24" s="92"/>
      <c r="DV24" s="92"/>
      <c r="DW24" s="22"/>
      <c r="DX24" s="85"/>
      <c r="DZ24" s="91" t="s">
        <v>7</v>
      </c>
      <c r="EA24" s="92"/>
      <c r="EB24" s="92"/>
      <c r="EC24" s="92"/>
      <c r="ED24" s="92"/>
      <c r="EE24" s="22"/>
      <c r="EF24" s="85"/>
      <c r="EH24" s="91" t="s">
        <v>7</v>
      </c>
      <c r="EI24" s="92"/>
      <c r="EJ24" s="92"/>
      <c r="EK24" s="92"/>
      <c r="EL24" s="92"/>
      <c r="EM24" s="22"/>
      <c r="EN24" s="85"/>
      <c r="EP24" s="91" t="s">
        <v>7</v>
      </c>
      <c r="EQ24" s="92"/>
      <c r="ER24" s="92"/>
      <c r="ES24" s="92"/>
      <c r="ET24" s="92"/>
      <c r="EU24" s="22"/>
      <c r="EV24" s="85"/>
      <c r="EX24" s="91" t="s">
        <v>7</v>
      </c>
      <c r="EY24" s="92"/>
      <c r="EZ24" s="92"/>
      <c r="FA24" s="92"/>
      <c r="FB24" s="92"/>
      <c r="FC24" s="22"/>
      <c r="FD24" s="85"/>
      <c r="FF24" s="91" t="s">
        <v>7</v>
      </c>
      <c r="FG24" s="92"/>
      <c r="FH24" s="92"/>
      <c r="FI24" s="92"/>
      <c r="FJ24" s="92"/>
      <c r="FK24" s="22"/>
      <c r="FL24" s="85"/>
      <c r="FN24" s="91" t="s">
        <v>7</v>
      </c>
      <c r="FO24" s="92"/>
      <c r="FP24" s="92"/>
      <c r="FQ24" s="92"/>
      <c r="FR24" s="92"/>
      <c r="FS24" s="22"/>
      <c r="FT24" s="85"/>
      <c r="FV24" s="91" t="s">
        <v>7</v>
      </c>
      <c r="FW24" s="92"/>
      <c r="FX24" s="92"/>
      <c r="FY24" s="92"/>
      <c r="FZ24" s="92"/>
      <c r="GA24" s="22"/>
      <c r="GB24" s="85"/>
      <c r="GD24" s="91" t="s">
        <v>7</v>
      </c>
      <c r="GE24" s="92"/>
      <c r="GF24" s="92"/>
      <c r="GG24" s="92"/>
      <c r="GH24" s="92"/>
      <c r="GI24" s="22"/>
      <c r="GJ24" s="85"/>
      <c r="GL24" s="91" t="s">
        <v>7</v>
      </c>
      <c r="GM24" s="92"/>
      <c r="GN24" s="92"/>
      <c r="GO24" s="92"/>
      <c r="GP24" s="92"/>
      <c r="GQ24" s="22"/>
      <c r="GR24" s="85"/>
      <c r="GT24" s="91" t="s">
        <v>7</v>
      </c>
      <c r="GU24" s="92"/>
      <c r="GV24" s="92"/>
      <c r="GW24" s="92"/>
      <c r="GX24" s="92"/>
      <c r="GY24" s="22"/>
      <c r="GZ24" s="85"/>
      <c r="HB24" s="91" t="s">
        <v>7</v>
      </c>
      <c r="HC24" s="92"/>
      <c r="HD24" s="92"/>
      <c r="HE24" s="92"/>
      <c r="HF24" s="92"/>
      <c r="HG24" s="22"/>
      <c r="HH24" s="85"/>
      <c r="HJ24" s="91" t="s">
        <v>7</v>
      </c>
      <c r="HK24" s="92"/>
      <c r="HL24" s="92"/>
      <c r="HM24" s="92"/>
      <c r="HN24" s="92"/>
      <c r="HO24" s="22"/>
      <c r="HP24" s="85"/>
      <c r="HR24" s="91" t="s">
        <v>7</v>
      </c>
      <c r="HS24" s="92"/>
      <c r="HT24" s="92"/>
      <c r="HU24" s="92"/>
      <c r="HV24" s="92"/>
      <c r="HW24" s="22"/>
      <c r="HX24" s="85"/>
      <c r="HZ24" s="91" t="s">
        <v>7</v>
      </c>
      <c r="IA24" s="92"/>
      <c r="IB24" s="92"/>
      <c r="IC24" s="92"/>
      <c r="ID24" s="92"/>
      <c r="IE24" s="22"/>
      <c r="IF24" s="85"/>
      <c r="IH24" s="91" t="s">
        <v>7</v>
      </c>
      <c r="II24" s="92"/>
      <c r="IJ24" s="92"/>
      <c r="IK24" s="92"/>
      <c r="IL24" s="92"/>
      <c r="IM24" s="22"/>
      <c r="IN24" s="85"/>
      <c r="IP24" s="91" t="s">
        <v>7</v>
      </c>
      <c r="IQ24" s="92"/>
      <c r="IR24" s="92"/>
      <c r="IS24" s="92"/>
      <c r="IT24" s="92"/>
      <c r="IU24" s="22"/>
      <c r="IV24" s="85"/>
      <c r="IX24" s="91" t="s">
        <v>7</v>
      </c>
      <c r="IY24" s="92"/>
      <c r="IZ24" s="92"/>
      <c r="JA24" s="92"/>
      <c r="JB24" s="92"/>
      <c r="JC24" s="22"/>
      <c r="JD24" s="85"/>
      <c r="JF24" s="91" t="s">
        <v>7</v>
      </c>
      <c r="JG24" s="92"/>
      <c r="JH24" s="92"/>
      <c r="JI24" s="92"/>
      <c r="JJ24" s="92"/>
      <c r="JK24" s="22"/>
      <c r="JL24" s="85"/>
      <c r="JN24" s="91" t="s">
        <v>7</v>
      </c>
      <c r="JO24" s="92"/>
      <c r="JP24" s="92"/>
      <c r="JQ24" s="92"/>
      <c r="JR24" s="92"/>
      <c r="JS24" s="22"/>
      <c r="JT24" s="85"/>
      <c r="JV24" s="91" t="s">
        <v>7</v>
      </c>
      <c r="JW24" s="92"/>
      <c r="JX24" s="92"/>
      <c r="JY24" s="92"/>
      <c r="JZ24" s="92"/>
      <c r="KA24" s="22"/>
      <c r="KB24" s="85"/>
      <c r="KD24" s="91" t="s">
        <v>7</v>
      </c>
      <c r="KE24" s="92"/>
      <c r="KF24" s="92"/>
      <c r="KG24" s="92"/>
      <c r="KH24" s="92"/>
      <c r="KI24" s="22"/>
      <c r="KJ24" s="85"/>
      <c r="KL24" s="91" t="s">
        <v>7</v>
      </c>
      <c r="KM24" s="92"/>
      <c r="KN24" s="92"/>
      <c r="KO24" s="92"/>
      <c r="KP24" s="92"/>
      <c r="KQ24" s="22"/>
      <c r="KR24" s="85"/>
      <c r="KT24" s="91" t="s">
        <v>7</v>
      </c>
      <c r="KU24" s="92"/>
      <c r="KV24" s="92"/>
      <c r="KW24" s="92"/>
      <c r="KX24" s="92"/>
      <c r="KY24" s="22"/>
      <c r="KZ24" s="85"/>
      <c r="LB24" s="91" t="s">
        <v>7</v>
      </c>
      <c r="LC24" s="92"/>
      <c r="LD24" s="92"/>
      <c r="LE24" s="92"/>
      <c r="LF24" s="92"/>
      <c r="LG24" s="22"/>
      <c r="LH24" s="85"/>
      <c r="LJ24" s="91" t="s">
        <v>7</v>
      </c>
      <c r="LK24" s="92"/>
      <c r="LL24" s="92"/>
      <c r="LM24" s="92"/>
      <c r="LN24" s="92"/>
      <c r="LO24" s="22"/>
      <c r="LP24" s="85"/>
    </row>
    <row r="25" spans="1:328" ht="30" customHeight="1" x14ac:dyDescent="0.35">
      <c r="A25" s="74" t="s">
        <v>127</v>
      </c>
      <c r="B25" s="74"/>
      <c r="C25" s="74"/>
      <c r="D25" s="74"/>
      <c r="E25" s="74"/>
      <c r="F25" s="75" t="s">
        <v>25</v>
      </c>
      <c r="G25" s="76">
        <f>(F26*0.2+F27*0.8)</f>
        <v>0</v>
      </c>
      <c r="I25" s="77" t="s">
        <v>127</v>
      </c>
      <c r="J25" s="78"/>
      <c r="K25" s="78"/>
      <c r="L25" s="78"/>
      <c r="M25" s="78"/>
      <c r="N25" s="79" t="s">
        <v>25</v>
      </c>
      <c r="O25" s="79"/>
      <c r="P25" s="80">
        <f>(N26*0.2+N27*0.8)</f>
        <v>0</v>
      </c>
      <c r="R25" s="77" t="s">
        <v>127</v>
      </c>
      <c r="S25" s="78"/>
      <c r="T25" s="78"/>
      <c r="U25" s="78"/>
      <c r="V25" s="78"/>
      <c r="W25" s="79" t="s">
        <v>25</v>
      </c>
      <c r="X25" s="80">
        <f>(W26*0.2+W27*0.8)</f>
        <v>0</v>
      </c>
      <c r="Z25" s="77" t="s">
        <v>127</v>
      </c>
      <c r="AA25" s="78"/>
      <c r="AB25" s="78"/>
      <c r="AC25" s="78"/>
      <c r="AD25" s="78"/>
      <c r="AE25" s="79" t="s">
        <v>25</v>
      </c>
      <c r="AF25" s="80">
        <f>(AE26*0.2+AE27*0.8)</f>
        <v>0</v>
      </c>
      <c r="AH25" s="77" t="s">
        <v>127</v>
      </c>
      <c r="AI25" s="78"/>
      <c r="AJ25" s="78"/>
      <c r="AK25" s="78"/>
      <c r="AL25" s="78"/>
      <c r="AM25" s="79" t="s">
        <v>25</v>
      </c>
      <c r="AN25" s="80">
        <f>(AM26*0.2+AM27*0.8)</f>
        <v>0</v>
      </c>
      <c r="AP25" s="77" t="s">
        <v>127</v>
      </c>
      <c r="AQ25" s="78"/>
      <c r="AR25" s="78"/>
      <c r="AS25" s="78"/>
      <c r="AT25" s="78"/>
      <c r="AU25" s="79" t="s">
        <v>25</v>
      </c>
      <c r="AV25" s="80">
        <f>(AU26*0.2+AU27*0.8)</f>
        <v>0</v>
      </c>
      <c r="AX25" s="77" t="s">
        <v>127</v>
      </c>
      <c r="AY25" s="78"/>
      <c r="AZ25" s="78"/>
      <c r="BA25" s="78"/>
      <c r="BB25" s="78"/>
      <c r="BC25" s="79" t="s">
        <v>25</v>
      </c>
      <c r="BD25" s="80">
        <f>(BC26*0.2+BC27*0.8)</f>
        <v>0</v>
      </c>
      <c r="BF25" s="77" t="s">
        <v>127</v>
      </c>
      <c r="BG25" s="78"/>
      <c r="BH25" s="78"/>
      <c r="BI25" s="78"/>
      <c r="BJ25" s="78"/>
      <c r="BK25" s="79" t="s">
        <v>25</v>
      </c>
      <c r="BL25" s="80">
        <f>(BK26*0.2+BK27*0.8)</f>
        <v>0</v>
      </c>
      <c r="BN25" s="77" t="s">
        <v>127</v>
      </c>
      <c r="BO25" s="78"/>
      <c r="BP25" s="78"/>
      <c r="BQ25" s="78"/>
      <c r="BR25" s="78"/>
      <c r="BS25" s="79" t="s">
        <v>25</v>
      </c>
      <c r="BT25" s="80">
        <f>(BS26*0.2+BS27*0.8)</f>
        <v>0</v>
      </c>
      <c r="BV25" s="77" t="s">
        <v>127</v>
      </c>
      <c r="BW25" s="78"/>
      <c r="BX25" s="78"/>
      <c r="BY25" s="78"/>
      <c r="BZ25" s="78"/>
      <c r="CA25" s="79" t="s">
        <v>25</v>
      </c>
      <c r="CB25" s="80">
        <f>(CA26*0.2+CA27*0.8)</f>
        <v>0</v>
      </c>
      <c r="CD25" s="77" t="s">
        <v>127</v>
      </c>
      <c r="CE25" s="78"/>
      <c r="CF25" s="78"/>
      <c r="CG25" s="78"/>
      <c r="CH25" s="78"/>
      <c r="CI25" s="79" t="s">
        <v>25</v>
      </c>
      <c r="CJ25" s="80">
        <f>(CI26*0.2+CI27*0.8)</f>
        <v>0</v>
      </c>
      <c r="CL25" s="77" t="s">
        <v>127</v>
      </c>
      <c r="CM25" s="78"/>
      <c r="CN25" s="78"/>
      <c r="CO25" s="78"/>
      <c r="CP25" s="78"/>
      <c r="CQ25" s="79" t="s">
        <v>25</v>
      </c>
      <c r="CR25" s="80">
        <f>(CQ26*0.2+CQ27*0.8)</f>
        <v>0</v>
      </c>
      <c r="CT25" s="77" t="s">
        <v>127</v>
      </c>
      <c r="CU25" s="78"/>
      <c r="CV25" s="78"/>
      <c r="CW25" s="78"/>
      <c r="CX25" s="78"/>
      <c r="CY25" s="79" t="s">
        <v>25</v>
      </c>
      <c r="CZ25" s="80">
        <f>(CY26*0.2+CY27*0.8)</f>
        <v>0</v>
      </c>
      <c r="DB25" s="77" t="s">
        <v>127</v>
      </c>
      <c r="DC25" s="78"/>
      <c r="DD25" s="78"/>
      <c r="DE25" s="78"/>
      <c r="DF25" s="78"/>
      <c r="DG25" s="79" t="s">
        <v>25</v>
      </c>
      <c r="DH25" s="80">
        <f>(DG26*0.2+DG27*0.8)</f>
        <v>0</v>
      </c>
      <c r="DJ25" s="77" t="s">
        <v>127</v>
      </c>
      <c r="DK25" s="78"/>
      <c r="DL25" s="78"/>
      <c r="DM25" s="78"/>
      <c r="DN25" s="78"/>
      <c r="DO25" s="79" t="s">
        <v>25</v>
      </c>
      <c r="DP25" s="80">
        <f>(DO26*0.2+DO27*0.8)</f>
        <v>0</v>
      </c>
      <c r="DR25" s="77" t="s">
        <v>127</v>
      </c>
      <c r="DS25" s="78"/>
      <c r="DT25" s="78"/>
      <c r="DU25" s="78"/>
      <c r="DV25" s="78"/>
      <c r="DW25" s="79" t="s">
        <v>25</v>
      </c>
      <c r="DX25" s="80">
        <f>(DW26*0.2+DW27*0.8)</f>
        <v>0</v>
      </c>
      <c r="DZ25" s="77" t="s">
        <v>127</v>
      </c>
      <c r="EA25" s="78"/>
      <c r="EB25" s="78"/>
      <c r="EC25" s="78"/>
      <c r="ED25" s="78"/>
      <c r="EE25" s="79" t="s">
        <v>25</v>
      </c>
      <c r="EF25" s="80">
        <f>(EE26*0.2+EE27*0.8)</f>
        <v>0</v>
      </c>
      <c r="EH25" s="77" t="s">
        <v>127</v>
      </c>
      <c r="EI25" s="78"/>
      <c r="EJ25" s="78"/>
      <c r="EK25" s="78"/>
      <c r="EL25" s="78"/>
      <c r="EM25" s="79" t="s">
        <v>25</v>
      </c>
      <c r="EN25" s="80">
        <f>(EM26*0.2+EM27*0.8)</f>
        <v>0</v>
      </c>
      <c r="EP25" s="77" t="s">
        <v>127</v>
      </c>
      <c r="EQ25" s="78"/>
      <c r="ER25" s="78"/>
      <c r="ES25" s="78"/>
      <c r="ET25" s="78"/>
      <c r="EU25" s="79" t="s">
        <v>25</v>
      </c>
      <c r="EV25" s="80">
        <f>(EU26*0.2+EU27*0.8)</f>
        <v>0</v>
      </c>
      <c r="EX25" s="77" t="s">
        <v>127</v>
      </c>
      <c r="EY25" s="78"/>
      <c r="EZ25" s="78"/>
      <c r="FA25" s="78"/>
      <c r="FB25" s="78"/>
      <c r="FC25" s="79" t="s">
        <v>25</v>
      </c>
      <c r="FD25" s="80">
        <f>(FC26*0.2+FC27*0.8)</f>
        <v>0</v>
      </c>
      <c r="FF25" s="77" t="s">
        <v>127</v>
      </c>
      <c r="FG25" s="78"/>
      <c r="FH25" s="78"/>
      <c r="FI25" s="78"/>
      <c r="FJ25" s="78"/>
      <c r="FK25" s="79" t="s">
        <v>25</v>
      </c>
      <c r="FL25" s="80">
        <f>(FK26*0.2+FK27*0.8)</f>
        <v>0</v>
      </c>
      <c r="FN25" s="77" t="s">
        <v>127</v>
      </c>
      <c r="FO25" s="78"/>
      <c r="FP25" s="78"/>
      <c r="FQ25" s="78"/>
      <c r="FR25" s="78"/>
      <c r="FS25" s="79" t="s">
        <v>25</v>
      </c>
      <c r="FT25" s="80">
        <f>(FS26*0.2+FS27*0.8)</f>
        <v>0</v>
      </c>
      <c r="FV25" s="77" t="s">
        <v>127</v>
      </c>
      <c r="FW25" s="78"/>
      <c r="FX25" s="78"/>
      <c r="FY25" s="78"/>
      <c r="FZ25" s="78"/>
      <c r="GA25" s="79" t="s">
        <v>25</v>
      </c>
      <c r="GB25" s="80">
        <f>(GA26*0.2+GA27*0.8)</f>
        <v>0</v>
      </c>
      <c r="GD25" s="77" t="s">
        <v>127</v>
      </c>
      <c r="GE25" s="78"/>
      <c r="GF25" s="78"/>
      <c r="GG25" s="78"/>
      <c r="GH25" s="78"/>
      <c r="GI25" s="79" t="s">
        <v>25</v>
      </c>
      <c r="GJ25" s="80">
        <f>(GI26*0.2+GI27*0.8)</f>
        <v>0</v>
      </c>
      <c r="GL25" s="77" t="s">
        <v>127</v>
      </c>
      <c r="GM25" s="78"/>
      <c r="GN25" s="78"/>
      <c r="GO25" s="78"/>
      <c r="GP25" s="78"/>
      <c r="GQ25" s="79" t="s">
        <v>25</v>
      </c>
      <c r="GR25" s="80">
        <f>(GQ26*0.2+GQ27*0.8)</f>
        <v>0</v>
      </c>
      <c r="GT25" s="77" t="s">
        <v>127</v>
      </c>
      <c r="GU25" s="78"/>
      <c r="GV25" s="78"/>
      <c r="GW25" s="78"/>
      <c r="GX25" s="78"/>
      <c r="GY25" s="79" t="s">
        <v>25</v>
      </c>
      <c r="GZ25" s="80">
        <f>(GY26*0.2+GY27*0.8)</f>
        <v>0</v>
      </c>
      <c r="HB25" s="77" t="s">
        <v>127</v>
      </c>
      <c r="HC25" s="78"/>
      <c r="HD25" s="78"/>
      <c r="HE25" s="78"/>
      <c r="HF25" s="78"/>
      <c r="HG25" s="79" t="s">
        <v>25</v>
      </c>
      <c r="HH25" s="80">
        <f>(HG26*0.2+HG27*0.8)</f>
        <v>0</v>
      </c>
      <c r="HJ25" s="77" t="s">
        <v>127</v>
      </c>
      <c r="HK25" s="78"/>
      <c r="HL25" s="78"/>
      <c r="HM25" s="78"/>
      <c r="HN25" s="78"/>
      <c r="HO25" s="79" t="s">
        <v>25</v>
      </c>
      <c r="HP25" s="80">
        <f>(HO26*0.2+HO27*0.8)</f>
        <v>0</v>
      </c>
      <c r="HR25" s="77" t="s">
        <v>127</v>
      </c>
      <c r="HS25" s="78"/>
      <c r="HT25" s="78"/>
      <c r="HU25" s="78"/>
      <c r="HV25" s="78"/>
      <c r="HW25" s="79" t="s">
        <v>25</v>
      </c>
      <c r="HX25" s="80">
        <f>(HW26*0.2+HW27*0.8)</f>
        <v>0</v>
      </c>
      <c r="HZ25" s="77" t="s">
        <v>127</v>
      </c>
      <c r="IA25" s="78"/>
      <c r="IB25" s="78"/>
      <c r="IC25" s="78"/>
      <c r="ID25" s="78"/>
      <c r="IE25" s="79" t="s">
        <v>25</v>
      </c>
      <c r="IF25" s="80">
        <f>(IE26*0.2+IE27*0.8)</f>
        <v>0</v>
      </c>
      <c r="IH25" s="77" t="s">
        <v>127</v>
      </c>
      <c r="II25" s="78"/>
      <c r="IJ25" s="78"/>
      <c r="IK25" s="78"/>
      <c r="IL25" s="78"/>
      <c r="IM25" s="79" t="s">
        <v>25</v>
      </c>
      <c r="IN25" s="80">
        <f>(IM26*0.2+IM27*0.8)</f>
        <v>0</v>
      </c>
      <c r="IP25" s="77" t="s">
        <v>127</v>
      </c>
      <c r="IQ25" s="78"/>
      <c r="IR25" s="78"/>
      <c r="IS25" s="78"/>
      <c r="IT25" s="78"/>
      <c r="IU25" s="79" t="s">
        <v>25</v>
      </c>
      <c r="IV25" s="80">
        <f>(IU26*0.2+IU27*0.8)</f>
        <v>0</v>
      </c>
      <c r="IX25" s="77" t="s">
        <v>127</v>
      </c>
      <c r="IY25" s="78"/>
      <c r="IZ25" s="78"/>
      <c r="JA25" s="78"/>
      <c r="JB25" s="78"/>
      <c r="JC25" s="79" t="s">
        <v>25</v>
      </c>
      <c r="JD25" s="80">
        <f>(JC26*0.2+JC27*0.8)</f>
        <v>0</v>
      </c>
      <c r="JF25" s="77" t="s">
        <v>127</v>
      </c>
      <c r="JG25" s="78"/>
      <c r="JH25" s="78"/>
      <c r="JI25" s="78"/>
      <c r="JJ25" s="78"/>
      <c r="JK25" s="79" t="s">
        <v>25</v>
      </c>
      <c r="JL25" s="80">
        <f>(JK26*0.2+JK27*0.8)</f>
        <v>0</v>
      </c>
      <c r="JN25" s="77" t="s">
        <v>127</v>
      </c>
      <c r="JO25" s="78"/>
      <c r="JP25" s="78"/>
      <c r="JQ25" s="78"/>
      <c r="JR25" s="78"/>
      <c r="JS25" s="79" t="s">
        <v>25</v>
      </c>
      <c r="JT25" s="80">
        <f>(JS26*0.2+JS27*0.8)</f>
        <v>0</v>
      </c>
      <c r="JV25" s="77" t="s">
        <v>127</v>
      </c>
      <c r="JW25" s="78"/>
      <c r="JX25" s="78"/>
      <c r="JY25" s="78"/>
      <c r="JZ25" s="78"/>
      <c r="KA25" s="79" t="s">
        <v>25</v>
      </c>
      <c r="KB25" s="80">
        <f>(KA26*0.2+KA27*0.8)</f>
        <v>0</v>
      </c>
      <c r="KD25" s="77" t="s">
        <v>127</v>
      </c>
      <c r="KE25" s="78"/>
      <c r="KF25" s="78"/>
      <c r="KG25" s="78"/>
      <c r="KH25" s="78"/>
      <c r="KI25" s="79" t="s">
        <v>25</v>
      </c>
      <c r="KJ25" s="80">
        <f>(KI26*0.2+KI27*0.8)</f>
        <v>0</v>
      </c>
      <c r="KL25" s="77" t="s">
        <v>127</v>
      </c>
      <c r="KM25" s="78"/>
      <c r="KN25" s="78"/>
      <c r="KO25" s="78"/>
      <c r="KP25" s="78"/>
      <c r="KQ25" s="79" t="s">
        <v>25</v>
      </c>
      <c r="KR25" s="80">
        <f>(KQ26*0.2+KQ27*0.8)</f>
        <v>0</v>
      </c>
      <c r="KT25" s="77" t="s">
        <v>127</v>
      </c>
      <c r="KU25" s="78"/>
      <c r="KV25" s="78"/>
      <c r="KW25" s="78"/>
      <c r="KX25" s="78"/>
      <c r="KY25" s="79" t="s">
        <v>25</v>
      </c>
      <c r="KZ25" s="80">
        <f>(KY26*0.2+KY27*0.8)</f>
        <v>0</v>
      </c>
      <c r="LB25" s="77" t="s">
        <v>127</v>
      </c>
      <c r="LC25" s="78"/>
      <c r="LD25" s="78"/>
      <c r="LE25" s="78"/>
      <c r="LF25" s="78"/>
      <c r="LG25" s="79" t="s">
        <v>25</v>
      </c>
      <c r="LH25" s="80">
        <f>(LG26*0.2+LG27*0.8)</f>
        <v>0</v>
      </c>
      <c r="LJ25" s="77" t="s">
        <v>127</v>
      </c>
      <c r="LK25" s="78"/>
      <c r="LL25" s="78"/>
      <c r="LM25" s="78"/>
      <c r="LN25" s="78"/>
      <c r="LO25" s="79" t="s">
        <v>25</v>
      </c>
      <c r="LP25" s="80">
        <f>(LO26*0.2+LO27*0.8)</f>
        <v>0</v>
      </c>
    </row>
    <row r="26" spans="1:328" ht="15" customHeight="1" x14ac:dyDescent="0.35">
      <c r="A26" s="90" t="s">
        <v>112</v>
      </c>
      <c r="B26" s="90"/>
      <c r="C26" s="90"/>
      <c r="D26" s="90"/>
      <c r="E26" s="90"/>
      <c r="F26" s="41"/>
      <c r="G26" s="50"/>
      <c r="I26" s="91" t="s">
        <v>112</v>
      </c>
      <c r="J26" s="92"/>
      <c r="K26" s="92"/>
      <c r="L26" s="92"/>
      <c r="M26" s="92"/>
      <c r="N26" s="22"/>
      <c r="O26" s="84"/>
      <c r="P26" s="85"/>
      <c r="R26" s="91" t="s">
        <v>112</v>
      </c>
      <c r="S26" s="92"/>
      <c r="T26" s="92"/>
      <c r="U26" s="92"/>
      <c r="V26" s="92"/>
      <c r="W26" s="22"/>
      <c r="X26" s="85"/>
      <c r="Z26" s="91" t="s">
        <v>112</v>
      </c>
      <c r="AA26" s="92"/>
      <c r="AB26" s="92"/>
      <c r="AC26" s="92"/>
      <c r="AD26" s="92"/>
      <c r="AE26" s="22"/>
      <c r="AF26" s="85"/>
      <c r="AH26" s="91" t="s">
        <v>112</v>
      </c>
      <c r="AI26" s="92"/>
      <c r="AJ26" s="92"/>
      <c r="AK26" s="92"/>
      <c r="AL26" s="92"/>
      <c r="AM26" s="22"/>
      <c r="AN26" s="85"/>
      <c r="AP26" s="91" t="s">
        <v>112</v>
      </c>
      <c r="AQ26" s="92"/>
      <c r="AR26" s="92"/>
      <c r="AS26" s="92"/>
      <c r="AT26" s="92"/>
      <c r="AU26" s="22"/>
      <c r="AV26" s="85"/>
      <c r="AX26" s="91" t="s">
        <v>112</v>
      </c>
      <c r="AY26" s="92"/>
      <c r="AZ26" s="92"/>
      <c r="BA26" s="92"/>
      <c r="BB26" s="92"/>
      <c r="BC26" s="22"/>
      <c r="BD26" s="85"/>
      <c r="BF26" s="91" t="s">
        <v>112</v>
      </c>
      <c r="BG26" s="92"/>
      <c r="BH26" s="92"/>
      <c r="BI26" s="92"/>
      <c r="BJ26" s="92"/>
      <c r="BK26" s="22"/>
      <c r="BL26" s="85"/>
      <c r="BN26" s="91" t="s">
        <v>112</v>
      </c>
      <c r="BO26" s="92"/>
      <c r="BP26" s="92"/>
      <c r="BQ26" s="92"/>
      <c r="BR26" s="92"/>
      <c r="BS26" s="22"/>
      <c r="BT26" s="85"/>
      <c r="BV26" s="91" t="s">
        <v>112</v>
      </c>
      <c r="BW26" s="92"/>
      <c r="BX26" s="92"/>
      <c r="BY26" s="92"/>
      <c r="BZ26" s="92"/>
      <c r="CA26" s="22"/>
      <c r="CB26" s="85"/>
      <c r="CD26" s="91" t="s">
        <v>112</v>
      </c>
      <c r="CE26" s="92"/>
      <c r="CF26" s="92"/>
      <c r="CG26" s="92"/>
      <c r="CH26" s="92"/>
      <c r="CI26" s="22"/>
      <c r="CJ26" s="85"/>
      <c r="CL26" s="91" t="s">
        <v>112</v>
      </c>
      <c r="CM26" s="92"/>
      <c r="CN26" s="92"/>
      <c r="CO26" s="92"/>
      <c r="CP26" s="92"/>
      <c r="CQ26" s="22"/>
      <c r="CR26" s="85"/>
      <c r="CT26" s="91" t="s">
        <v>112</v>
      </c>
      <c r="CU26" s="92"/>
      <c r="CV26" s="92"/>
      <c r="CW26" s="92"/>
      <c r="CX26" s="92"/>
      <c r="CY26" s="22"/>
      <c r="CZ26" s="85"/>
      <c r="DB26" s="91" t="s">
        <v>112</v>
      </c>
      <c r="DC26" s="92"/>
      <c r="DD26" s="92"/>
      <c r="DE26" s="92"/>
      <c r="DF26" s="92"/>
      <c r="DG26" s="22"/>
      <c r="DH26" s="85"/>
      <c r="DJ26" s="91" t="s">
        <v>112</v>
      </c>
      <c r="DK26" s="92"/>
      <c r="DL26" s="92"/>
      <c r="DM26" s="92"/>
      <c r="DN26" s="92"/>
      <c r="DO26" s="22"/>
      <c r="DP26" s="85"/>
      <c r="DR26" s="91" t="s">
        <v>112</v>
      </c>
      <c r="DS26" s="92"/>
      <c r="DT26" s="92"/>
      <c r="DU26" s="92"/>
      <c r="DV26" s="92"/>
      <c r="DW26" s="22"/>
      <c r="DX26" s="85"/>
      <c r="DZ26" s="91" t="s">
        <v>112</v>
      </c>
      <c r="EA26" s="92"/>
      <c r="EB26" s="92"/>
      <c r="EC26" s="92"/>
      <c r="ED26" s="92"/>
      <c r="EE26" s="22"/>
      <c r="EF26" s="85"/>
      <c r="EH26" s="91" t="s">
        <v>112</v>
      </c>
      <c r="EI26" s="92"/>
      <c r="EJ26" s="92"/>
      <c r="EK26" s="92"/>
      <c r="EL26" s="92"/>
      <c r="EM26" s="22"/>
      <c r="EN26" s="85"/>
      <c r="EP26" s="91" t="s">
        <v>112</v>
      </c>
      <c r="EQ26" s="92"/>
      <c r="ER26" s="92"/>
      <c r="ES26" s="92"/>
      <c r="ET26" s="92"/>
      <c r="EU26" s="22"/>
      <c r="EV26" s="85"/>
      <c r="EX26" s="91" t="s">
        <v>112</v>
      </c>
      <c r="EY26" s="92"/>
      <c r="EZ26" s="92"/>
      <c r="FA26" s="92"/>
      <c r="FB26" s="92"/>
      <c r="FC26" s="22"/>
      <c r="FD26" s="85"/>
      <c r="FF26" s="91" t="s">
        <v>112</v>
      </c>
      <c r="FG26" s="92"/>
      <c r="FH26" s="92"/>
      <c r="FI26" s="92"/>
      <c r="FJ26" s="92"/>
      <c r="FK26" s="22"/>
      <c r="FL26" s="85"/>
      <c r="FN26" s="91" t="s">
        <v>112</v>
      </c>
      <c r="FO26" s="92"/>
      <c r="FP26" s="92"/>
      <c r="FQ26" s="92"/>
      <c r="FR26" s="92"/>
      <c r="FS26" s="22"/>
      <c r="FT26" s="85"/>
      <c r="FV26" s="91" t="s">
        <v>112</v>
      </c>
      <c r="FW26" s="92"/>
      <c r="FX26" s="92"/>
      <c r="FY26" s="92"/>
      <c r="FZ26" s="92"/>
      <c r="GA26" s="22"/>
      <c r="GB26" s="85"/>
      <c r="GD26" s="91" t="s">
        <v>112</v>
      </c>
      <c r="GE26" s="92"/>
      <c r="GF26" s="92"/>
      <c r="GG26" s="92"/>
      <c r="GH26" s="92"/>
      <c r="GI26" s="22"/>
      <c r="GJ26" s="85"/>
      <c r="GL26" s="91" t="s">
        <v>112</v>
      </c>
      <c r="GM26" s="92"/>
      <c r="GN26" s="92"/>
      <c r="GO26" s="92"/>
      <c r="GP26" s="92"/>
      <c r="GQ26" s="22"/>
      <c r="GR26" s="85"/>
      <c r="GT26" s="91" t="s">
        <v>112</v>
      </c>
      <c r="GU26" s="92"/>
      <c r="GV26" s="92"/>
      <c r="GW26" s="92"/>
      <c r="GX26" s="92"/>
      <c r="GY26" s="22"/>
      <c r="GZ26" s="85"/>
      <c r="HB26" s="91" t="s">
        <v>112</v>
      </c>
      <c r="HC26" s="92"/>
      <c r="HD26" s="92"/>
      <c r="HE26" s="92"/>
      <c r="HF26" s="92"/>
      <c r="HG26" s="22"/>
      <c r="HH26" s="85"/>
      <c r="HJ26" s="91" t="s">
        <v>112</v>
      </c>
      <c r="HK26" s="92"/>
      <c r="HL26" s="92"/>
      <c r="HM26" s="92"/>
      <c r="HN26" s="92"/>
      <c r="HO26" s="22"/>
      <c r="HP26" s="85"/>
      <c r="HR26" s="91" t="s">
        <v>112</v>
      </c>
      <c r="HS26" s="92"/>
      <c r="HT26" s="92"/>
      <c r="HU26" s="92"/>
      <c r="HV26" s="92"/>
      <c r="HW26" s="22"/>
      <c r="HX26" s="85"/>
      <c r="HZ26" s="91" t="s">
        <v>112</v>
      </c>
      <c r="IA26" s="92"/>
      <c r="IB26" s="92"/>
      <c r="IC26" s="92"/>
      <c r="ID26" s="92"/>
      <c r="IE26" s="22"/>
      <c r="IF26" s="85"/>
      <c r="IH26" s="91" t="s">
        <v>112</v>
      </c>
      <c r="II26" s="92"/>
      <c r="IJ26" s="92"/>
      <c r="IK26" s="92"/>
      <c r="IL26" s="92"/>
      <c r="IM26" s="22"/>
      <c r="IN26" s="85"/>
      <c r="IP26" s="91" t="s">
        <v>112</v>
      </c>
      <c r="IQ26" s="92"/>
      <c r="IR26" s="92"/>
      <c r="IS26" s="92"/>
      <c r="IT26" s="92"/>
      <c r="IU26" s="22"/>
      <c r="IV26" s="85"/>
      <c r="IX26" s="91" t="s">
        <v>112</v>
      </c>
      <c r="IY26" s="92"/>
      <c r="IZ26" s="92"/>
      <c r="JA26" s="92"/>
      <c r="JB26" s="92"/>
      <c r="JC26" s="22"/>
      <c r="JD26" s="85"/>
      <c r="JF26" s="91" t="s">
        <v>112</v>
      </c>
      <c r="JG26" s="92"/>
      <c r="JH26" s="92"/>
      <c r="JI26" s="92"/>
      <c r="JJ26" s="92"/>
      <c r="JK26" s="22"/>
      <c r="JL26" s="85"/>
      <c r="JN26" s="91" t="s">
        <v>112</v>
      </c>
      <c r="JO26" s="92"/>
      <c r="JP26" s="92"/>
      <c r="JQ26" s="92"/>
      <c r="JR26" s="92"/>
      <c r="JS26" s="22"/>
      <c r="JT26" s="85"/>
      <c r="JV26" s="91" t="s">
        <v>112</v>
      </c>
      <c r="JW26" s="92"/>
      <c r="JX26" s="92"/>
      <c r="JY26" s="92"/>
      <c r="JZ26" s="92"/>
      <c r="KA26" s="22"/>
      <c r="KB26" s="85"/>
      <c r="KD26" s="91" t="s">
        <v>112</v>
      </c>
      <c r="KE26" s="92"/>
      <c r="KF26" s="92"/>
      <c r="KG26" s="92"/>
      <c r="KH26" s="92"/>
      <c r="KI26" s="22"/>
      <c r="KJ26" s="85"/>
      <c r="KL26" s="91" t="s">
        <v>112</v>
      </c>
      <c r="KM26" s="92"/>
      <c r="KN26" s="92"/>
      <c r="KO26" s="92"/>
      <c r="KP26" s="92"/>
      <c r="KQ26" s="22"/>
      <c r="KR26" s="85"/>
      <c r="KT26" s="91" t="s">
        <v>112</v>
      </c>
      <c r="KU26" s="92"/>
      <c r="KV26" s="92"/>
      <c r="KW26" s="92"/>
      <c r="KX26" s="92"/>
      <c r="KY26" s="22"/>
      <c r="KZ26" s="85"/>
      <c r="LB26" s="91" t="s">
        <v>112</v>
      </c>
      <c r="LC26" s="92"/>
      <c r="LD26" s="92"/>
      <c r="LE26" s="92"/>
      <c r="LF26" s="92"/>
      <c r="LG26" s="22"/>
      <c r="LH26" s="85"/>
      <c r="LJ26" s="91" t="s">
        <v>112</v>
      </c>
      <c r="LK26" s="92"/>
      <c r="LL26" s="92"/>
      <c r="LM26" s="92"/>
      <c r="LN26" s="92"/>
      <c r="LO26" s="22"/>
      <c r="LP26" s="85"/>
    </row>
    <row r="27" spans="1:328" ht="15" customHeight="1" x14ac:dyDescent="0.35">
      <c r="A27" s="90" t="s">
        <v>115</v>
      </c>
      <c r="B27" s="90"/>
      <c r="C27" s="90"/>
      <c r="D27" s="90"/>
      <c r="E27" s="90"/>
      <c r="F27" s="41"/>
      <c r="G27" s="50"/>
      <c r="I27" s="91" t="s">
        <v>115</v>
      </c>
      <c r="J27" s="92"/>
      <c r="K27" s="92"/>
      <c r="L27" s="92"/>
      <c r="M27" s="92"/>
      <c r="N27" s="22"/>
      <c r="O27" s="84"/>
      <c r="P27" s="85"/>
      <c r="R27" s="91" t="s">
        <v>115</v>
      </c>
      <c r="S27" s="92"/>
      <c r="T27" s="92"/>
      <c r="U27" s="92"/>
      <c r="V27" s="92"/>
      <c r="W27" s="22"/>
      <c r="X27" s="85"/>
      <c r="Z27" s="91" t="s">
        <v>115</v>
      </c>
      <c r="AA27" s="92"/>
      <c r="AB27" s="92"/>
      <c r="AC27" s="92"/>
      <c r="AD27" s="92"/>
      <c r="AE27" s="22"/>
      <c r="AF27" s="85"/>
      <c r="AH27" s="91" t="s">
        <v>115</v>
      </c>
      <c r="AI27" s="92"/>
      <c r="AJ27" s="92"/>
      <c r="AK27" s="92"/>
      <c r="AL27" s="92"/>
      <c r="AM27" s="22"/>
      <c r="AN27" s="85"/>
      <c r="AP27" s="91" t="s">
        <v>115</v>
      </c>
      <c r="AQ27" s="92"/>
      <c r="AR27" s="92"/>
      <c r="AS27" s="92"/>
      <c r="AT27" s="92"/>
      <c r="AU27" s="22"/>
      <c r="AV27" s="85"/>
      <c r="AX27" s="91" t="s">
        <v>115</v>
      </c>
      <c r="AY27" s="92"/>
      <c r="AZ27" s="92"/>
      <c r="BA27" s="92"/>
      <c r="BB27" s="92"/>
      <c r="BC27" s="22"/>
      <c r="BD27" s="85"/>
      <c r="BF27" s="91" t="s">
        <v>115</v>
      </c>
      <c r="BG27" s="92"/>
      <c r="BH27" s="92"/>
      <c r="BI27" s="92"/>
      <c r="BJ27" s="92"/>
      <c r="BK27" s="22"/>
      <c r="BL27" s="85"/>
      <c r="BN27" s="91" t="s">
        <v>115</v>
      </c>
      <c r="BO27" s="92"/>
      <c r="BP27" s="92"/>
      <c r="BQ27" s="92"/>
      <c r="BR27" s="92"/>
      <c r="BS27" s="22"/>
      <c r="BT27" s="85"/>
      <c r="BV27" s="91" t="s">
        <v>115</v>
      </c>
      <c r="BW27" s="92"/>
      <c r="BX27" s="92"/>
      <c r="BY27" s="92"/>
      <c r="BZ27" s="92"/>
      <c r="CA27" s="22"/>
      <c r="CB27" s="85"/>
      <c r="CD27" s="91" t="s">
        <v>115</v>
      </c>
      <c r="CE27" s="92"/>
      <c r="CF27" s="92"/>
      <c r="CG27" s="92"/>
      <c r="CH27" s="92"/>
      <c r="CI27" s="22"/>
      <c r="CJ27" s="85"/>
      <c r="CL27" s="91" t="s">
        <v>115</v>
      </c>
      <c r="CM27" s="92"/>
      <c r="CN27" s="92"/>
      <c r="CO27" s="92"/>
      <c r="CP27" s="92"/>
      <c r="CQ27" s="22"/>
      <c r="CR27" s="85"/>
      <c r="CT27" s="91" t="s">
        <v>115</v>
      </c>
      <c r="CU27" s="92"/>
      <c r="CV27" s="92"/>
      <c r="CW27" s="92"/>
      <c r="CX27" s="92"/>
      <c r="CY27" s="22"/>
      <c r="CZ27" s="85"/>
      <c r="DB27" s="91" t="s">
        <v>115</v>
      </c>
      <c r="DC27" s="92"/>
      <c r="DD27" s="92"/>
      <c r="DE27" s="92"/>
      <c r="DF27" s="92"/>
      <c r="DG27" s="22"/>
      <c r="DH27" s="85"/>
      <c r="DJ27" s="91" t="s">
        <v>115</v>
      </c>
      <c r="DK27" s="92"/>
      <c r="DL27" s="92"/>
      <c r="DM27" s="92"/>
      <c r="DN27" s="92"/>
      <c r="DO27" s="22"/>
      <c r="DP27" s="85"/>
      <c r="DR27" s="91" t="s">
        <v>115</v>
      </c>
      <c r="DS27" s="92"/>
      <c r="DT27" s="92"/>
      <c r="DU27" s="92"/>
      <c r="DV27" s="92"/>
      <c r="DW27" s="22"/>
      <c r="DX27" s="85"/>
      <c r="DZ27" s="91" t="s">
        <v>115</v>
      </c>
      <c r="EA27" s="92"/>
      <c r="EB27" s="92"/>
      <c r="EC27" s="92"/>
      <c r="ED27" s="92"/>
      <c r="EE27" s="22"/>
      <c r="EF27" s="85"/>
      <c r="EH27" s="91" t="s">
        <v>115</v>
      </c>
      <c r="EI27" s="92"/>
      <c r="EJ27" s="92"/>
      <c r="EK27" s="92"/>
      <c r="EL27" s="92"/>
      <c r="EM27" s="22"/>
      <c r="EN27" s="85"/>
      <c r="EP27" s="91" t="s">
        <v>115</v>
      </c>
      <c r="EQ27" s="92"/>
      <c r="ER27" s="92"/>
      <c r="ES27" s="92"/>
      <c r="ET27" s="92"/>
      <c r="EU27" s="22"/>
      <c r="EV27" s="85"/>
      <c r="EX27" s="91" t="s">
        <v>115</v>
      </c>
      <c r="EY27" s="92"/>
      <c r="EZ27" s="92"/>
      <c r="FA27" s="92"/>
      <c r="FB27" s="92"/>
      <c r="FC27" s="22"/>
      <c r="FD27" s="85"/>
      <c r="FF27" s="91" t="s">
        <v>115</v>
      </c>
      <c r="FG27" s="92"/>
      <c r="FH27" s="92"/>
      <c r="FI27" s="92"/>
      <c r="FJ27" s="92"/>
      <c r="FK27" s="22"/>
      <c r="FL27" s="85"/>
      <c r="FN27" s="91" t="s">
        <v>115</v>
      </c>
      <c r="FO27" s="92"/>
      <c r="FP27" s="92"/>
      <c r="FQ27" s="92"/>
      <c r="FR27" s="92"/>
      <c r="FS27" s="22"/>
      <c r="FT27" s="85"/>
      <c r="FV27" s="91" t="s">
        <v>115</v>
      </c>
      <c r="FW27" s="92"/>
      <c r="FX27" s="92"/>
      <c r="FY27" s="92"/>
      <c r="FZ27" s="92"/>
      <c r="GA27" s="22"/>
      <c r="GB27" s="85"/>
      <c r="GD27" s="91" t="s">
        <v>115</v>
      </c>
      <c r="GE27" s="92"/>
      <c r="GF27" s="92"/>
      <c r="GG27" s="92"/>
      <c r="GH27" s="92"/>
      <c r="GI27" s="22"/>
      <c r="GJ27" s="85"/>
      <c r="GL27" s="91" t="s">
        <v>115</v>
      </c>
      <c r="GM27" s="92"/>
      <c r="GN27" s="92"/>
      <c r="GO27" s="92"/>
      <c r="GP27" s="92"/>
      <c r="GQ27" s="22"/>
      <c r="GR27" s="85"/>
      <c r="GT27" s="91" t="s">
        <v>115</v>
      </c>
      <c r="GU27" s="92"/>
      <c r="GV27" s="92"/>
      <c r="GW27" s="92"/>
      <c r="GX27" s="92"/>
      <c r="GY27" s="22"/>
      <c r="GZ27" s="85"/>
      <c r="HB27" s="91" t="s">
        <v>115</v>
      </c>
      <c r="HC27" s="92"/>
      <c r="HD27" s="92"/>
      <c r="HE27" s="92"/>
      <c r="HF27" s="92"/>
      <c r="HG27" s="22"/>
      <c r="HH27" s="85"/>
      <c r="HJ27" s="91" t="s">
        <v>115</v>
      </c>
      <c r="HK27" s="92"/>
      <c r="HL27" s="92"/>
      <c r="HM27" s="92"/>
      <c r="HN27" s="92"/>
      <c r="HO27" s="22"/>
      <c r="HP27" s="85"/>
      <c r="HR27" s="91" t="s">
        <v>115</v>
      </c>
      <c r="HS27" s="92"/>
      <c r="HT27" s="92"/>
      <c r="HU27" s="92"/>
      <c r="HV27" s="92"/>
      <c r="HW27" s="22"/>
      <c r="HX27" s="85"/>
      <c r="HZ27" s="91" t="s">
        <v>115</v>
      </c>
      <c r="IA27" s="92"/>
      <c r="IB27" s="92"/>
      <c r="IC27" s="92"/>
      <c r="ID27" s="92"/>
      <c r="IE27" s="22"/>
      <c r="IF27" s="85"/>
      <c r="IH27" s="91" t="s">
        <v>115</v>
      </c>
      <c r="II27" s="92"/>
      <c r="IJ27" s="92"/>
      <c r="IK27" s="92"/>
      <c r="IL27" s="92"/>
      <c r="IM27" s="22"/>
      <c r="IN27" s="85"/>
      <c r="IP27" s="91" t="s">
        <v>115</v>
      </c>
      <c r="IQ27" s="92"/>
      <c r="IR27" s="92"/>
      <c r="IS27" s="92"/>
      <c r="IT27" s="92"/>
      <c r="IU27" s="22"/>
      <c r="IV27" s="85"/>
      <c r="IX27" s="91" t="s">
        <v>115</v>
      </c>
      <c r="IY27" s="92"/>
      <c r="IZ27" s="92"/>
      <c r="JA27" s="92"/>
      <c r="JB27" s="92"/>
      <c r="JC27" s="22"/>
      <c r="JD27" s="85"/>
      <c r="JF27" s="91" t="s">
        <v>115</v>
      </c>
      <c r="JG27" s="92"/>
      <c r="JH27" s="92"/>
      <c r="JI27" s="92"/>
      <c r="JJ27" s="92"/>
      <c r="JK27" s="22"/>
      <c r="JL27" s="85"/>
      <c r="JN27" s="91" t="s">
        <v>115</v>
      </c>
      <c r="JO27" s="92"/>
      <c r="JP27" s="92"/>
      <c r="JQ27" s="92"/>
      <c r="JR27" s="92"/>
      <c r="JS27" s="22"/>
      <c r="JT27" s="85"/>
      <c r="JV27" s="91" t="s">
        <v>115</v>
      </c>
      <c r="JW27" s="92"/>
      <c r="JX27" s="92"/>
      <c r="JY27" s="92"/>
      <c r="JZ27" s="92"/>
      <c r="KA27" s="22"/>
      <c r="KB27" s="85"/>
      <c r="KD27" s="91" t="s">
        <v>115</v>
      </c>
      <c r="KE27" s="92"/>
      <c r="KF27" s="92"/>
      <c r="KG27" s="92"/>
      <c r="KH27" s="92"/>
      <c r="KI27" s="22"/>
      <c r="KJ27" s="85"/>
      <c r="KL27" s="91" t="s">
        <v>115</v>
      </c>
      <c r="KM27" s="92"/>
      <c r="KN27" s="92"/>
      <c r="KO27" s="92"/>
      <c r="KP27" s="92"/>
      <c r="KQ27" s="22"/>
      <c r="KR27" s="85"/>
      <c r="KT27" s="91" t="s">
        <v>115</v>
      </c>
      <c r="KU27" s="92"/>
      <c r="KV27" s="92"/>
      <c r="KW27" s="92"/>
      <c r="KX27" s="92"/>
      <c r="KY27" s="22"/>
      <c r="KZ27" s="85"/>
      <c r="LB27" s="91" t="s">
        <v>115</v>
      </c>
      <c r="LC27" s="92"/>
      <c r="LD27" s="92"/>
      <c r="LE27" s="92"/>
      <c r="LF27" s="92"/>
      <c r="LG27" s="22"/>
      <c r="LH27" s="85"/>
      <c r="LJ27" s="91" t="s">
        <v>115</v>
      </c>
      <c r="LK27" s="92"/>
      <c r="LL27" s="92"/>
      <c r="LM27" s="92"/>
      <c r="LN27" s="92"/>
      <c r="LO27" s="22"/>
      <c r="LP27" s="85"/>
    </row>
    <row r="28" spans="1:328" ht="15" customHeight="1" x14ac:dyDescent="0.35">
      <c r="A28" s="74" t="s">
        <v>9</v>
      </c>
      <c r="B28" s="74"/>
      <c r="C28" s="74"/>
      <c r="D28" s="74"/>
      <c r="E28" s="74"/>
      <c r="F28" s="75" t="s">
        <v>25</v>
      </c>
      <c r="G28" s="76">
        <f>F29*0.05+F30*0.05+F31*0.3+((F32*10)*0.3)+((F33*10)*0.3)</f>
        <v>0</v>
      </c>
      <c r="I28" s="77" t="s">
        <v>9</v>
      </c>
      <c r="J28" s="78"/>
      <c r="K28" s="78"/>
      <c r="L28" s="78"/>
      <c r="M28" s="78"/>
      <c r="N28" s="79" t="s">
        <v>25</v>
      </c>
      <c r="O28" s="79"/>
      <c r="P28" s="80">
        <f>N29*0.05+N30*0.05+N31*0.3+((N32*10)*0.3)+((N33*10)*0.3)</f>
        <v>0</v>
      </c>
      <c r="R28" s="77" t="s">
        <v>9</v>
      </c>
      <c r="S28" s="78"/>
      <c r="T28" s="78"/>
      <c r="U28" s="78"/>
      <c r="V28" s="78"/>
      <c r="W28" s="79" t="s">
        <v>25</v>
      </c>
      <c r="X28" s="80">
        <f>W29*0.05+W30*0.05+W31*0.3+((W32*10)*0.3)+((W33*10)*0.3)</f>
        <v>0</v>
      </c>
      <c r="Z28" s="77" t="s">
        <v>9</v>
      </c>
      <c r="AA28" s="78"/>
      <c r="AB28" s="78"/>
      <c r="AC28" s="78"/>
      <c r="AD28" s="78"/>
      <c r="AE28" s="79" t="s">
        <v>25</v>
      </c>
      <c r="AF28" s="80">
        <f>AE29*0.05+AE30*0.05+AE31*0.3+((AE32*10)*0.3)+((AE33*10)*0.3)</f>
        <v>0</v>
      </c>
      <c r="AH28" s="77" t="s">
        <v>9</v>
      </c>
      <c r="AI28" s="78"/>
      <c r="AJ28" s="78"/>
      <c r="AK28" s="78"/>
      <c r="AL28" s="78"/>
      <c r="AM28" s="79" t="s">
        <v>25</v>
      </c>
      <c r="AN28" s="80">
        <f>AM29*0.05+AM30*0.05+AM31*0.3+((AM32*10)*0.3)+((AM33*10)*0.3)</f>
        <v>0</v>
      </c>
      <c r="AP28" s="77" t="s">
        <v>9</v>
      </c>
      <c r="AQ28" s="78"/>
      <c r="AR28" s="78"/>
      <c r="AS28" s="78"/>
      <c r="AT28" s="78"/>
      <c r="AU28" s="79" t="s">
        <v>25</v>
      </c>
      <c r="AV28" s="80">
        <f>AU29*0.05+AU30*0.05+AU31*0.3+((AU32*10)*0.3)+((AU33*10)*0.3)</f>
        <v>0</v>
      </c>
      <c r="AX28" s="77" t="s">
        <v>9</v>
      </c>
      <c r="AY28" s="78"/>
      <c r="AZ28" s="78"/>
      <c r="BA28" s="78"/>
      <c r="BB28" s="78"/>
      <c r="BC28" s="79" t="s">
        <v>25</v>
      </c>
      <c r="BD28" s="80">
        <f>BC29*0.05+BC30*0.05+BC31*0.3+((BC32*10)*0.3)+((BC33*10)*0.3)</f>
        <v>0</v>
      </c>
      <c r="BF28" s="77" t="s">
        <v>9</v>
      </c>
      <c r="BG28" s="78"/>
      <c r="BH28" s="78"/>
      <c r="BI28" s="78"/>
      <c r="BJ28" s="78"/>
      <c r="BK28" s="79" t="s">
        <v>25</v>
      </c>
      <c r="BL28" s="80">
        <f>BK29*0.05+BK30*0.05+BK31*0.3+((BK32*10)*0.3)+((BK33*10)*0.3)</f>
        <v>0</v>
      </c>
      <c r="BN28" s="77" t="s">
        <v>9</v>
      </c>
      <c r="BO28" s="78"/>
      <c r="BP28" s="78"/>
      <c r="BQ28" s="78"/>
      <c r="BR28" s="78"/>
      <c r="BS28" s="79" t="s">
        <v>25</v>
      </c>
      <c r="BT28" s="80">
        <f>BS29*0.05+BS30*0.05+BS31*0.3+((BS32*10)*0.3)+((BS33*10)*0.3)</f>
        <v>0</v>
      </c>
      <c r="BV28" s="77" t="s">
        <v>9</v>
      </c>
      <c r="BW28" s="78"/>
      <c r="BX28" s="78"/>
      <c r="BY28" s="78"/>
      <c r="BZ28" s="78"/>
      <c r="CA28" s="79" t="s">
        <v>25</v>
      </c>
      <c r="CB28" s="80">
        <f>CA29*0.05+CA30*0.05+CA31*0.3+((CA32*10)*0.3)+((CA33*10)*0.3)</f>
        <v>0</v>
      </c>
      <c r="CD28" s="77" t="s">
        <v>9</v>
      </c>
      <c r="CE28" s="78"/>
      <c r="CF28" s="78"/>
      <c r="CG28" s="78"/>
      <c r="CH28" s="78"/>
      <c r="CI28" s="79" t="s">
        <v>25</v>
      </c>
      <c r="CJ28" s="80">
        <f>CI29*0.05+CI30*0.05+CI31*0.3+((CI32*10)*0.3)+((CI33*10)*0.3)</f>
        <v>0</v>
      </c>
      <c r="CL28" s="77" t="s">
        <v>9</v>
      </c>
      <c r="CM28" s="78"/>
      <c r="CN28" s="78"/>
      <c r="CO28" s="78"/>
      <c r="CP28" s="78"/>
      <c r="CQ28" s="79" t="s">
        <v>25</v>
      </c>
      <c r="CR28" s="80">
        <f>CQ29*0.05+CQ30*0.05+CQ31*0.3+((CQ32*10)*0.3)+((CQ33*10)*0.3)</f>
        <v>0</v>
      </c>
      <c r="CT28" s="77" t="s">
        <v>9</v>
      </c>
      <c r="CU28" s="78"/>
      <c r="CV28" s="78"/>
      <c r="CW28" s="78"/>
      <c r="CX28" s="78"/>
      <c r="CY28" s="79" t="s">
        <v>25</v>
      </c>
      <c r="CZ28" s="80">
        <f>CY29*0.05+CY30*0.05+CY31*0.3+((CY32*10)*0.3)+((CY33*10)*0.3)</f>
        <v>0</v>
      </c>
      <c r="DB28" s="77" t="s">
        <v>9</v>
      </c>
      <c r="DC28" s="78"/>
      <c r="DD28" s="78"/>
      <c r="DE28" s="78"/>
      <c r="DF28" s="78"/>
      <c r="DG28" s="79" t="s">
        <v>25</v>
      </c>
      <c r="DH28" s="80">
        <f>DG29*0.05+DG30*0.05+DG31*0.3+((DG32*10)*0.3)+((DG33*10)*0.3)</f>
        <v>0</v>
      </c>
      <c r="DJ28" s="77" t="s">
        <v>9</v>
      </c>
      <c r="DK28" s="78"/>
      <c r="DL28" s="78"/>
      <c r="DM28" s="78"/>
      <c r="DN28" s="78"/>
      <c r="DO28" s="79" t="s">
        <v>25</v>
      </c>
      <c r="DP28" s="80">
        <f>DO29*0.05+DO30*0.05+DO31*0.3+((DO32*10)*0.3)+((DO33*10)*0.3)</f>
        <v>0</v>
      </c>
      <c r="DR28" s="77" t="s">
        <v>9</v>
      </c>
      <c r="DS28" s="78"/>
      <c r="DT28" s="78"/>
      <c r="DU28" s="78"/>
      <c r="DV28" s="78"/>
      <c r="DW28" s="79" t="s">
        <v>25</v>
      </c>
      <c r="DX28" s="80">
        <f>DW29*0.05+DW30*0.05+DW31*0.3+((DW32*10)*0.3)+((DW33*10)*0.3)</f>
        <v>0</v>
      </c>
      <c r="DZ28" s="77" t="s">
        <v>9</v>
      </c>
      <c r="EA28" s="78"/>
      <c r="EB28" s="78"/>
      <c r="EC28" s="78"/>
      <c r="ED28" s="78"/>
      <c r="EE28" s="79" t="s">
        <v>25</v>
      </c>
      <c r="EF28" s="80">
        <f>EE29*0.05+EE30*0.05+EE31*0.3+((EE32*10)*0.3)+((EE33*10)*0.3)</f>
        <v>0</v>
      </c>
      <c r="EH28" s="77" t="s">
        <v>9</v>
      </c>
      <c r="EI28" s="78"/>
      <c r="EJ28" s="78"/>
      <c r="EK28" s="78"/>
      <c r="EL28" s="78"/>
      <c r="EM28" s="79" t="s">
        <v>25</v>
      </c>
      <c r="EN28" s="80">
        <f>EM29*0.05+EM30*0.05+EM31*0.3+((EM32*10)*0.3)+((EM33*10)*0.3)</f>
        <v>0</v>
      </c>
      <c r="EP28" s="77" t="s">
        <v>9</v>
      </c>
      <c r="EQ28" s="78"/>
      <c r="ER28" s="78"/>
      <c r="ES28" s="78"/>
      <c r="ET28" s="78"/>
      <c r="EU28" s="79" t="s">
        <v>25</v>
      </c>
      <c r="EV28" s="80">
        <f>EU29*0.05+EU30*0.05+EU31*0.3+((EU32*10)*0.3)+((EU33*10)*0.3)</f>
        <v>0</v>
      </c>
      <c r="EX28" s="77" t="s">
        <v>9</v>
      </c>
      <c r="EY28" s="78"/>
      <c r="EZ28" s="78"/>
      <c r="FA28" s="78"/>
      <c r="FB28" s="78"/>
      <c r="FC28" s="79" t="s">
        <v>25</v>
      </c>
      <c r="FD28" s="80">
        <f>FC29*0.05+FC30*0.05+FC31*0.3+((FC32*10)*0.3)+((FC33*10)*0.3)</f>
        <v>0</v>
      </c>
      <c r="FF28" s="77" t="s">
        <v>9</v>
      </c>
      <c r="FG28" s="78"/>
      <c r="FH28" s="78"/>
      <c r="FI28" s="78"/>
      <c r="FJ28" s="78"/>
      <c r="FK28" s="79" t="s">
        <v>25</v>
      </c>
      <c r="FL28" s="80">
        <f>FK29*0.05+FK30*0.05+FK31*0.3+((FK32*10)*0.3)+((FK33*10)*0.3)</f>
        <v>0</v>
      </c>
      <c r="FN28" s="77" t="s">
        <v>9</v>
      </c>
      <c r="FO28" s="78"/>
      <c r="FP28" s="78"/>
      <c r="FQ28" s="78"/>
      <c r="FR28" s="78"/>
      <c r="FS28" s="79" t="s">
        <v>25</v>
      </c>
      <c r="FT28" s="80">
        <f>FS29*0.05+FS30*0.05+FS31*0.3+((FS32*10)*0.3)+((FS33*10)*0.3)</f>
        <v>0</v>
      </c>
      <c r="FV28" s="77" t="s">
        <v>9</v>
      </c>
      <c r="FW28" s="78"/>
      <c r="FX28" s="78"/>
      <c r="FY28" s="78"/>
      <c r="FZ28" s="78"/>
      <c r="GA28" s="79" t="s">
        <v>25</v>
      </c>
      <c r="GB28" s="80">
        <f>GA29*0.05+GA30*0.05+GA31*0.3+((GA32*10)*0.3)+((GA33*10)*0.3)</f>
        <v>0</v>
      </c>
      <c r="GD28" s="77" t="s">
        <v>9</v>
      </c>
      <c r="GE28" s="78"/>
      <c r="GF28" s="78"/>
      <c r="GG28" s="78"/>
      <c r="GH28" s="78"/>
      <c r="GI28" s="79" t="s">
        <v>25</v>
      </c>
      <c r="GJ28" s="80">
        <f>GI29*0.05+GI30*0.05+GI31*0.3+((GI32*10)*0.3)+((GI33*10)*0.3)</f>
        <v>0</v>
      </c>
      <c r="GL28" s="77" t="s">
        <v>9</v>
      </c>
      <c r="GM28" s="78"/>
      <c r="GN28" s="78"/>
      <c r="GO28" s="78"/>
      <c r="GP28" s="78"/>
      <c r="GQ28" s="79" t="s">
        <v>25</v>
      </c>
      <c r="GR28" s="80">
        <f>GQ29*0.05+GQ30*0.05+GQ31*0.3+((GQ32*10)*0.3)+((GQ33*10)*0.3)</f>
        <v>0</v>
      </c>
      <c r="GT28" s="77" t="s">
        <v>9</v>
      </c>
      <c r="GU28" s="78"/>
      <c r="GV28" s="78"/>
      <c r="GW28" s="78"/>
      <c r="GX28" s="78"/>
      <c r="GY28" s="79" t="s">
        <v>25</v>
      </c>
      <c r="GZ28" s="80">
        <f>GY29*0.05+GY30*0.05+GY31*0.3+((GY32*10)*0.3)+((GY33*10)*0.3)</f>
        <v>0</v>
      </c>
      <c r="HB28" s="77" t="s">
        <v>9</v>
      </c>
      <c r="HC28" s="78"/>
      <c r="HD28" s="78"/>
      <c r="HE28" s="78"/>
      <c r="HF28" s="78"/>
      <c r="HG28" s="79" t="s">
        <v>25</v>
      </c>
      <c r="HH28" s="80">
        <f>HG29*0.05+HG30*0.05+HG31*0.3+((HG32*10)*0.3)+((HG33*10)*0.3)</f>
        <v>0</v>
      </c>
      <c r="HJ28" s="77" t="s">
        <v>9</v>
      </c>
      <c r="HK28" s="78"/>
      <c r="HL28" s="78"/>
      <c r="HM28" s="78"/>
      <c r="HN28" s="78"/>
      <c r="HO28" s="79" t="s">
        <v>25</v>
      </c>
      <c r="HP28" s="80">
        <f>HO29*0.05+HO30*0.05+HO31*0.3+((HO32*10)*0.3)+((HO33*10)*0.3)</f>
        <v>0</v>
      </c>
      <c r="HR28" s="77" t="s">
        <v>9</v>
      </c>
      <c r="HS28" s="78"/>
      <c r="HT28" s="78"/>
      <c r="HU28" s="78"/>
      <c r="HV28" s="78"/>
      <c r="HW28" s="79" t="s">
        <v>25</v>
      </c>
      <c r="HX28" s="80">
        <f>HW29*0.05+HW30*0.05+HW31*0.3+((HW32*10)*0.3)+((HW33*10)*0.3)</f>
        <v>0</v>
      </c>
      <c r="HZ28" s="77" t="s">
        <v>9</v>
      </c>
      <c r="IA28" s="78"/>
      <c r="IB28" s="78"/>
      <c r="IC28" s="78"/>
      <c r="ID28" s="78"/>
      <c r="IE28" s="79" t="s">
        <v>25</v>
      </c>
      <c r="IF28" s="80">
        <f>IE29*0.05+IE30*0.05+IE31*0.3+((IE32*10)*0.3)+((IE33*10)*0.3)</f>
        <v>0</v>
      </c>
      <c r="IH28" s="77" t="s">
        <v>9</v>
      </c>
      <c r="II28" s="78"/>
      <c r="IJ28" s="78"/>
      <c r="IK28" s="78"/>
      <c r="IL28" s="78"/>
      <c r="IM28" s="79" t="s">
        <v>25</v>
      </c>
      <c r="IN28" s="80">
        <f>IM29*0.05+IM30*0.05+IM31*0.3+((IM32*10)*0.3)+((IM33*10)*0.3)</f>
        <v>0</v>
      </c>
      <c r="IP28" s="77" t="s">
        <v>9</v>
      </c>
      <c r="IQ28" s="78"/>
      <c r="IR28" s="78"/>
      <c r="IS28" s="78"/>
      <c r="IT28" s="78"/>
      <c r="IU28" s="79" t="s">
        <v>25</v>
      </c>
      <c r="IV28" s="80">
        <f>IU29*0.05+IU30*0.05+IU31*0.3+((IU32*10)*0.3)+((IU33*10)*0.3)</f>
        <v>0</v>
      </c>
      <c r="IX28" s="77" t="s">
        <v>9</v>
      </c>
      <c r="IY28" s="78"/>
      <c r="IZ28" s="78"/>
      <c r="JA28" s="78"/>
      <c r="JB28" s="78"/>
      <c r="JC28" s="79" t="s">
        <v>25</v>
      </c>
      <c r="JD28" s="80">
        <f>JC29*0.05+JC30*0.05+JC31*0.3+((JC32*10)*0.3)+((JC33*10)*0.3)</f>
        <v>0</v>
      </c>
      <c r="JF28" s="77" t="s">
        <v>9</v>
      </c>
      <c r="JG28" s="78"/>
      <c r="JH28" s="78"/>
      <c r="JI28" s="78"/>
      <c r="JJ28" s="78"/>
      <c r="JK28" s="79" t="s">
        <v>25</v>
      </c>
      <c r="JL28" s="80">
        <f>JK29*0.05+JK30*0.05+JK31*0.3+((JK32*10)*0.3)+((JK33*10)*0.3)</f>
        <v>0</v>
      </c>
      <c r="JN28" s="77" t="s">
        <v>9</v>
      </c>
      <c r="JO28" s="78"/>
      <c r="JP28" s="78"/>
      <c r="JQ28" s="78"/>
      <c r="JR28" s="78"/>
      <c r="JS28" s="79" t="s">
        <v>25</v>
      </c>
      <c r="JT28" s="80">
        <f>JS29*0.05+JS30*0.05+JS31*0.3+((JS32*10)*0.3)+((JS33*10)*0.3)</f>
        <v>0</v>
      </c>
      <c r="JV28" s="77" t="s">
        <v>9</v>
      </c>
      <c r="JW28" s="78"/>
      <c r="JX28" s="78"/>
      <c r="JY28" s="78"/>
      <c r="JZ28" s="78"/>
      <c r="KA28" s="79" t="s">
        <v>25</v>
      </c>
      <c r="KB28" s="80">
        <f>KA29*0.05+KA30*0.05+KA31*0.3+((KA32*10)*0.3)+((KA33*10)*0.3)</f>
        <v>0</v>
      </c>
      <c r="KD28" s="77" t="s">
        <v>9</v>
      </c>
      <c r="KE28" s="78"/>
      <c r="KF28" s="78"/>
      <c r="KG28" s="78"/>
      <c r="KH28" s="78"/>
      <c r="KI28" s="79" t="s">
        <v>25</v>
      </c>
      <c r="KJ28" s="80">
        <f>KI29*0.05+KI30*0.05+KI31*0.3+((KI32*10)*0.3)+((KI33*10)*0.3)</f>
        <v>0</v>
      </c>
      <c r="KL28" s="77" t="s">
        <v>9</v>
      </c>
      <c r="KM28" s="78"/>
      <c r="KN28" s="78"/>
      <c r="KO28" s="78"/>
      <c r="KP28" s="78"/>
      <c r="KQ28" s="79" t="s">
        <v>25</v>
      </c>
      <c r="KR28" s="80">
        <f>KQ29*0.05+KQ30*0.05+KQ31*0.3+((KQ32*10)*0.3)+((KQ33*10)*0.3)</f>
        <v>0</v>
      </c>
      <c r="KT28" s="77" t="s">
        <v>9</v>
      </c>
      <c r="KU28" s="78"/>
      <c r="KV28" s="78"/>
      <c r="KW28" s="78"/>
      <c r="KX28" s="78"/>
      <c r="KY28" s="79" t="s">
        <v>25</v>
      </c>
      <c r="KZ28" s="80">
        <f>KY29*0.05+KY30*0.05+KY31*0.3+((KY32*10)*0.3)+((KY33*10)*0.3)</f>
        <v>0</v>
      </c>
      <c r="LB28" s="77" t="s">
        <v>9</v>
      </c>
      <c r="LC28" s="78"/>
      <c r="LD28" s="78"/>
      <c r="LE28" s="78"/>
      <c r="LF28" s="78"/>
      <c r="LG28" s="79" t="s">
        <v>25</v>
      </c>
      <c r="LH28" s="80">
        <f>LG29*0.05+LG30*0.05+LG31*0.3+((LG32*10)*0.3)+((LG33*10)*0.3)</f>
        <v>0</v>
      </c>
      <c r="LJ28" s="77" t="s">
        <v>9</v>
      </c>
      <c r="LK28" s="78"/>
      <c r="LL28" s="78"/>
      <c r="LM28" s="78"/>
      <c r="LN28" s="78"/>
      <c r="LO28" s="79" t="s">
        <v>25</v>
      </c>
      <c r="LP28" s="80">
        <f>LO29*0.05+LO30*0.05+LO31*0.3+((LO32*10)*0.3)+((LO33*10)*0.3)</f>
        <v>0</v>
      </c>
    </row>
    <row r="29" spans="1:328" ht="15" customHeight="1" x14ac:dyDescent="0.35">
      <c r="A29" s="90" t="s">
        <v>162</v>
      </c>
      <c r="B29" s="90"/>
      <c r="C29" s="90"/>
      <c r="D29" s="90"/>
      <c r="E29" s="90"/>
      <c r="F29" s="41"/>
      <c r="G29" s="50"/>
      <c r="I29" s="91" t="s">
        <v>162</v>
      </c>
      <c r="J29" s="92"/>
      <c r="K29" s="92"/>
      <c r="L29" s="92"/>
      <c r="M29" s="92"/>
      <c r="N29" s="22"/>
      <c r="O29" s="84"/>
      <c r="P29" s="85"/>
      <c r="R29" s="91" t="s">
        <v>162</v>
      </c>
      <c r="S29" s="92"/>
      <c r="T29" s="92"/>
      <c r="U29" s="92"/>
      <c r="V29" s="92"/>
      <c r="W29" s="22"/>
      <c r="X29" s="85"/>
      <c r="Z29" s="91" t="s">
        <v>162</v>
      </c>
      <c r="AA29" s="92"/>
      <c r="AB29" s="92"/>
      <c r="AC29" s="92"/>
      <c r="AD29" s="92"/>
      <c r="AE29" s="22"/>
      <c r="AF29" s="85"/>
      <c r="AH29" s="91" t="s">
        <v>162</v>
      </c>
      <c r="AI29" s="92"/>
      <c r="AJ29" s="92"/>
      <c r="AK29" s="92"/>
      <c r="AL29" s="92"/>
      <c r="AM29" s="22"/>
      <c r="AN29" s="85"/>
      <c r="AP29" s="91" t="s">
        <v>162</v>
      </c>
      <c r="AQ29" s="92"/>
      <c r="AR29" s="92"/>
      <c r="AS29" s="92"/>
      <c r="AT29" s="92"/>
      <c r="AU29" s="22"/>
      <c r="AV29" s="85"/>
      <c r="AX29" s="91" t="s">
        <v>162</v>
      </c>
      <c r="AY29" s="92"/>
      <c r="AZ29" s="92"/>
      <c r="BA29" s="92"/>
      <c r="BB29" s="92"/>
      <c r="BC29" s="22"/>
      <c r="BD29" s="85"/>
      <c r="BF29" s="91" t="s">
        <v>162</v>
      </c>
      <c r="BG29" s="92"/>
      <c r="BH29" s="92"/>
      <c r="BI29" s="92"/>
      <c r="BJ29" s="92"/>
      <c r="BK29" s="22"/>
      <c r="BL29" s="85"/>
      <c r="BN29" s="91" t="s">
        <v>162</v>
      </c>
      <c r="BO29" s="92"/>
      <c r="BP29" s="92"/>
      <c r="BQ29" s="92"/>
      <c r="BR29" s="92"/>
      <c r="BS29" s="22"/>
      <c r="BT29" s="85"/>
      <c r="BV29" s="91" t="s">
        <v>162</v>
      </c>
      <c r="BW29" s="92"/>
      <c r="BX29" s="92"/>
      <c r="BY29" s="92"/>
      <c r="BZ29" s="92"/>
      <c r="CA29" s="22"/>
      <c r="CB29" s="85"/>
      <c r="CD29" s="91" t="s">
        <v>162</v>
      </c>
      <c r="CE29" s="92"/>
      <c r="CF29" s="92"/>
      <c r="CG29" s="92"/>
      <c r="CH29" s="92"/>
      <c r="CI29" s="22"/>
      <c r="CJ29" s="85"/>
      <c r="CL29" s="91" t="s">
        <v>162</v>
      </c>
      <c r="CM29" s="92"/>
      <c r="CN29" s="92"/>
      <c r="CO29" s="92"/>
      <c r="CP29" s="92"/>
      <c r="CQ29" s="22"/>
      <c r="CR29" s="85"/>
      <c r="CT29" s="91" t="s">
        <v>162</v>
      </c>
      <c r="CU29" s="92"/>
      <c r="CV29" s="92"/>
      <c r="CW29" s="92"/>
      <c r="CX29" s="92"/>
      <c r="CY29" s="22"/>
      <c r="CZ29" s="85"/>
      <c r="DB29" s="91" t="s">
        <v>162</v>
      </c>
      <c r="DC29" s="92"/>
      <c r="DD29" s="92"/>
      <c r="DE29" s="92"/>
      <c r="DF29" s="92"/>
      <c r="DG29" s="22"/>
      <c r="DH29" s="85"/>
      <c r="DJ29" s="91" t="s">
        <v>162</v>
      </c>
      <c r="DK29" s="92"/>
      <c r="DL29" s="92"/>
      <c r="DM29" s="92"/>
      <c r="DN29" s="92"/>
      <c r="DO29" s="22"/>
      <c r="DP29" s="85"/>
      <c r="DR29" s="91" t="s">
        <v>162</v>
      </c>
      <c r="DS29" s="92"/>
      <c r="DT29" s="92"/>
      <c r="DU29" s="92"/>
      <c r="DV29" s="92"/>
      <c r="DW29" s="22"/>
      <c r="DX29" s="85"/>
      <c r="DZ29" s="91" t="s">
        <v>162</v>
      </c>
      <c r="EA29" s="92"/>
      <c r="EB29" s="92"/>
      <c r="EC29" s="92"/>
      <c r="ED29" s="92"/>
      <c r="EE29" s="22"/>
      <c r="EF29" s="85"/>
      <c r="EH29" s="91" t="s">
        <v>162</v>
      </c>
      <c r="EI29" s="92"/>
      <c r="EJ29" s="92"/>
      <c r="EK29" s="92"/>
      <c r="EL29" s="92"/>
      <c r="EM29" s="22"/>
      <c r="EN29" s="85"/>
      <c r="EP29" s="91" t="s">
        <v>162</v>
      </c>
      <c r="EQ29" s="92"/>
      <c r="ER29" s="92"/>
      <c r="ES29" s="92"/>
      <c r="ET29" s="92"/>
      <c r="EU29" s="22"/>
      <c r="EV29" s="85"/>
      <c r="EX29" s="91" t="s">
        <v>162</v>
      </c>
      <c r="EY29" s="92"/>
      <c r="EZ29" s="92"/>
      <c r="FA29" s="92"/>
      <c r="FB29" s="92"/>
      <c r="FC29" s="22"/>
      <c r="FD29" s="85"/>
      <c r="FF29" s="91" t="s">
        <v>162</v>
      </c>
      <c r="FG29" s="92"/>
      <c r="FH29" s="92"/>
      <c r="FI29" s="92"/>
      <c r="FJ29" s="92"/>
      <c r="FK29" s="22"/>
      <c r="FL29" s="85"/>
      <c r="FN29" s="91" t="s">
        <v>162</v>
      </c>
      <c r="FO29" s="92"/>
      <c r="FP29" s="92"/>
      <c r="FQ29" s="92"/>
      <c r="FR29" s="92"/>
      <c r="FS29" s="22"/>
      <c r="FT29" s="85"/>
      <c r="FV29" s="91" t="s">
        <v>162</v>
      </c>
      <c r="FW29" s="92"/>
      <c r="FX29" s="92"/>
      <c r="FY29" s="92"/>
      <c r="FZ29" s="92"/>
      <c r="GA29" s="22"/>
      <c r="GB29" s="85"/>
      <c r="GD29" s="91" t="s">
        <v>162</v>
      </c>
      <c r="GE29" s="92"/>
      <c r="GF29" s="92"/>
      <c r="GG29" s="92"/>
      <c r="GH29" s="92"/>
      <c r="GI29" s="22"/>
      <c r="GJ29" s="85"/>
      <c r="GL29" s="91" t="s">
        <v>162</v>
      </c>
      <c r="GM29" s="92"/>
      <c r="GN29" s="92"/>
      <c r="GO29" s="92"/>
      <c r="GP29" s="92"/>
      <c r="GQ29" s="22"/>
      <c r="GR29" s="85"/>
      <c r="GT29" s="91" t="s">
        <v>162</v>
      </c>
      <c r="GU29" s="92"/>
      <c r="GV29" s="92"/>
      <c r="GW29" s="92"/>
      <c r="GX29" s="92"/>
      <c r="GY29" s="22"/>
      <c r="GZ29" s="85"/>
      <c r="HB29" s="91" t="s">
        <v>162</v>
      </c>
      <c r="HC29" s="92"/>
      <c r="HD29" s="92"/>
      <c r="HE29" s="92"/>
      <c r="HF29" s="92"/>
      <c r="HG29" s="22"/>
      <c r="HH29" s="85"/>
      <c r="HJ29" s="91" t="s">
        <v>162</v>
      </c>
      <c r="HK29" s="92"/>
      <c r="HL29" s="92"/>
      <c r="HM29" s="92"/>
      <c r="HN29" s="92"/>
      <c r="HO29" s="22"/>
      <c r="HP29" s="85"/>
      <c r="HR29" s="91" t="s">
        <v>162</v>
      </c>
      <c r="HS29" s="92"/>
      <c r="HT29" s="92"/>
      <c r="HU29" s="92"/>
      <c r="HV29" s="92"/>
      <c r="HW29" s="22"/>
      <c r="HX29" s="85"/>
      <c r="HZ29" s="91" t="s">
        <v>162</v>
      </c>
      <c r="IA29" s="92"/>
      <c r="IB29" s="92"/>
      <c r="IC29" s="92"/>
      <c r="ID29" s="92"/>
      <c r="IE29" s="22"/>
      <c r="IF29" s="85"/>
      <c r="IH29" s="91" t="s">
        <v>162</v>
      </c>
      <c r="II29" s="92"/>
      <c r="IJ29" s="92"/>
      <c r="IK29" s="92"/>
      <c r="IL29" s="92"/>
      <c r="IM29" s="22"/>
      <c r="IN29" s="85"/>
      <c r="IP29" s="91" t="s">
        <v>162</v>
      </c>
      <c r="IQ29" s="92"/>
      <c r="IR29" s="92"/>
      <c r="IS29" s="92"/>
      <c r="IT29" s="92"/>
      <c r="IU29" s="22"/>
      <c r="IV29" s="85"/>
      <c r="IX29" s="91" t="s">
        <v>162</v>
      </c>
      <c r="IY29" s="92"/>
      <c r="IZ29" s="92"/>
      <c r="JA29" s="92"/>
      <c r="JB29" s="92"/>
      <c r="JC29" s="22"/>
      <c r="JD29" s="85"/>
      <c r="JF29" s="91" t="s">
        <v>162</v>
      </c>
      <c r="JG29" s="92"/>
      <c r="JH29" s="92"/>
      <c r="JI29" s="92"/>
      <c r="JJ29" s="92"/>
      <c r="JK29" s="22"/>
      <c r="JL29" s="85"/>
      <c r="JN29" s="91" t="s">
        <v>162</v>
      </c>
      <c r="JO29" s="92"/>
      <c r="JP29" s="92"/>
      <c r="JQ29" s="92"/>
      <c r="JR29" s="92"/>
      <c r="JS29" s="22"/>
      <c r="JT29" s="85"/>
      <c r="JV29" s="91" t="s">
        <v>162</v>
      </c>
      <c r="JW29" s="92"/>
      <c r="JX29" s="92"/>
      <c r="JY29" s="92"/>
      <c r="JZ29" s="92"/>
      <c r="KA29" s="22"/>
      <c r="KB29" s="85"/>
      <c r="KD29" s="91" t="s">
        <v>162</v>
      </c>
      <c r="KE29" s="92"/>
      <c r="KF29" s="92"/>
      <c r="KG29" s="92"/>
      <c r="KH29" s="92"/>
      <c r="KI29" s="22"/>
      <c r="KJ29" s="85"/>
      <c r="KL29" s="91" t="s">
        <v>162</v>
      </c>
      <c r="KM29" s="92"/>
      <c r="KN29" s="92"/>
      <c r="KO29" s="92"/>
      <c r="KP29" s="92"/>
      <c r="KQ29" s="22"/>
      <c r="KR29" s="85"/>
      <c r="KT29" s="91" t="s">
        <v>162</v>
      </c>
      <c r="KU29" s="92"/>
      <c r="KV29" s="92"/>
      <c r="KW29" s="92"/>
      <c r="KX29" s="92"/>
      <c r="KY29" s="22"/>
      <c r="KZ29" s="85"/>
      <c r="LB29" s="91" t="s">
        <v>162</v>
      </c>
      <c r="LC29" s="92"/>
      <c r="LD29" s="92"/>
      <c r="LE29" s="92"/>
      <c r="LF29" s="92"/>
      <c r="LG29" s="22"/>
      <c r="LH29" s="85"/>
      <c r="LJ29" s="91" t="s">
        <v>162</v>
      </c>
      <c r="LK29" s="92"/>
      <c r="LL29" s="92"/>
      <c r="LM29" s="92"/>
      <c r="LN29" s="92"/>
      <c r="LO29" s="22"/>
      <c r="LP29" s="85"/>
    </row>
    <row r="30" spans="1:328" ht="15" customHeight="1" x14ac:dyDescent="0.35">
      <c r="A30" s="90" t="s">
        <v>10</v>
      </c>
      <c r="B30" s="90"/>
      <c r="C30" s="90"/>
      <c r="D30" s="90"/>
      <c r="E30" s="90"/>
      <c r="F30" s="41"/>
      <c r="G30" s="50"/>
      <c r="I30" s="91" t="s">
        <v>10</v>
      </c>
      <c r="J30" s="92"/>
      <c r="K30" s="92"/>
      <c r="L30" s="92"/>
      <c r="M30" s="92"/>
      <c r="N30" s="22"/>
      <c r="O30" s="84"/>
      <c r="P30" s="85"/>
      <c r="R30" s="91" t="s">
        <v>10</v>
      </c>
      <c r="S30" s="92"/>
      <c r="T30" s="92"/>
      <c r="U30" s="92"/>
      <c r="V30" s="92"/>
      <c r="W30" s="22"/>
      <c r="X30" s="85"/>
      <c r="Z30" s="91" t="s">
        <v>10</v>
      </c>
      <c r="AA30" s="92"/>
      <c r="AB30" s="92"/>
      <c r="AC30" s="92"/>
      <c r="AD30" s="92"/>
      <c r="AE30" s="22"/>
      <c r="AF30" s="85"/>
      <c r="AH30" s="91" t="s">
        <v>10</v>
      </c>
      <c r="AI30" s="92"/>
      <c r="AJ30" s="92"/>
      <c r="AK30" s="92"/>
      <c r="AL30" s="92"/>
      <c r="AM30" s="22"/>
      <c r="AN30" s="85"/>
      <c r="AP30" s="91" t="s">
        <v>10</v>
      </c>
      <c r="AQ30" s="92"/>
      <c r="AR30" s="92"/>
      <c r="AS30" s="92"/>
      <c r="AT30" s="92"/>
      <c r="AU30" s="22"/>
      <c r="AV30" s="85"/>
      <c r="AX30" s="91" t="s">
        <v>10</v>
      </c>
      <c r="AY30" s="92"/>
      <c r="AZ30" s="92"/>
      <c r="BA30" s="92"/>
      <c r="BB30" s="92"/>
      <c r="BC30" s="22"/>
      <c r="BD30" s="85"/>
      <c r="BF30" s="91" t="s">
        <v>10</v>
      </c>
      <c r="BG30" s="92"/>
      <c r="BH30" s="92"/>
      <c r="BI30" s="92"/>
      <c r="BJ30" s="92"/>
      <c r="BK30" s="22"/>
      <c r="BL30" s="85"/>
      <c r="BN30" s="91" t="s">
        <v>10</v>
      </c>
      <c r="BO30" s="92"/>
      <c r="BP30" s="92"/>
      <c r="BQ30" s="92"/>
      <c r="BR30" s="92"/>
      <c r="BS30" s="22"/>
      <c r="BT30" s="85"/>
      <c r="BV30" s="91" t="s">
        <v>10</v>
      </c>
      <c r="BW30" s="92"/>
      <c r="BX30" s="92"/>
      <c r="BY30" s="92"/>
      <c r="BZ30" s="92"/>
      <c r="CA30" s="22"/>
      <c r="CB30" s="85"/>
      <c r="CD30" s="91" t="s">
        <v>10</v>
      </c>
      <c r="CE30" s="92"/>
      <c r="CF30" s="92"/>
      <c r="CG30" s="92"/>
      <c r="CH30" s="92"/>
      <c r="CI30" s="22"/>
      <c r="CJ30" s="85"/>
      <c r="CL30" s="91" t="s">
        <v>10</v>
      </c>
      <c r="CM30" s="92"/>
      <c r="CN30" s="92"/>
      <c r="CO30" s="92"/>
      <c r="CP30" s="92"/>
      <c r="CQ30" s="22"/>
      <c r="CR30" s="85"/>
      <c r="CT30" s="91" t="s">
        <v>10</v>
      </c>
      <c r="CU30" s="92"/>
      <c r="CV30" s="92"/>
      <c r="CW30" s="92"/>
      <c r="CX30" s="92"/>
      <c r="CY30" s="22"/>
      <c r="CZ30" s="85"/>
      <c r="DB30" s="91" t="s">
        <v>10</v>
      </c>
      <c r="DC30" s="92"/>
      <c r="DD30" s="92"/>
      <c r="DE30" s="92"/>
      <c r="DF30" s="92"/>
      <c r="DG30" s="22"/>
      <c r="DH30" s="85"/>
      <c r="DJ30" s="91" t="s">
        <v>10</v>
      </c>
      <c r="DK30" s="92"/>
      <c r="DL30" s="92"/>
      <c r="DM30" s="92"/>
      <c r="DN30" s="92"/>
      <c r="DO30" s="22"/>
      <c r="DP30" s="85"/>
      <c r="DR30" s="91" t="s">
        <v>10</v>
      </c>
      <c r="DS30" s="92"/>
      <c r="DT30" s="92"/>
      <c r="DU30" s="92"/>
      <c r="DV30" s="92"/>
      <c r="DW30" s="22"/>
      <c r="DX30" s="85"/>
      <c r="DZ30" s="91" t="s">
        <v>10</v>
      </c>
      <c r="EA30" s="92"/>
      <c r="EB30" s="92"/>
      <c r="EC30" s="92"/>
      <c r="ED30" s="92"/>
      <c r="EE30" s="22"/>
      <c r="EF30" s="85"/>
      <c r="EH30" s="91" t="s">
        <v>10</v>
      </c>
      <c r="EI30" s="92"/>
      <c r="EJ30" s="92"/>
      <c r="EK30" s="92"/>
      <c r="EL30" s="92"/>
      <c r="EM30" s="22"/>
      <c r="EN30" s="85"/>
      <c r="EP30" s="91" t="s">
        <v>10</v>
      </c>
      <c r="EQ30" s="92"/>
      <c r="ER30" s="92"/>
      <c r="ES30" s="92"/>
      <c r="ET30" s="92"/>
      <c r="EU30" s="22"/>
      <c r="EV30" s="85"/>
      <c r="EX30" s="91" t="s">
        <v>10</v>
      </c>
      <c r="EY30" s="92"/>
      <c r="EZ30" s="92"/>
      <c r="FA30" s="92"/>
      <c r="FB30" s="92"/>
      <c r="FC30" s="22"/>
      <c r="FD30" s="85"/>
      <c r="FF30" s="91" t="s">
        <v>10</v>
      </c>
      <c r="FG30" s="92"/>
      <c r="FH30" s="92"/>
      <c r="FI30" s="92"/>
      <c r="FJ30" s="92"/>
      <c r="FK30" s="22"/>
      <c r="FL30" s="85"/>
      <c r="FN30" s="91" t="s">
        <v>10</v>
      </c>
      <c r="FO30" s="92"/>
      <c r="FP30" s="92"/>
      <c r="FQ30" s="92"/>
      <c r="FR30" s="92"/>
      <c r="FS30" s="22"/>
      <c r="FT30" s="85"/>
      <c r="FV30" s="91" t="s">
        <v>10</v>
      </c>
      <c r="FW30" s="92"/>
      <c r="FX30" s="92"/>
      <c r="FY30" s="92"/>
      <c r="FZ30" s="92"/>
      <c r="GA30" s="22"/>
      <c r="GB30" s="85"/>
      <c r="GD30" s="91" t="s">
        <v>10</v>
      </c>
      <c r="GE30" s="92"/>
      <c r="GF30" s="92"/>
      <c r="GG30" s="92"/>
      <c r="GH30" s="92"/>
      <c r="GI30" s="22"/>
      <c r="GJ30" s="85"/>
      <c r="GL30" s="91" t="s">
        <v>10</v>
      </c>
      <c r="GM30" s="92"/>
      <c r="GN30" s="92"/>
      <c r="GO30" s="92"/>
      <c r="GP30" s="92"/>
      <c r="GQ30" s="22"/>
      <c r="GR30" s="85"/>
      <c r="GT30" s="91" t="s">
        <v>10</v>
      </c>
      <c r="GU30" s="92"/>
      <c r="GV30" s="92"/>
      <c r="GW30" s="92"/>
      <c r="GX30" s="92"/>
      <c r="GY30" s="22"/>
      <c r="GZ30" s="85"/>
      <c r="HB30" s="91" t="s">
        <v>10</v>
      </c>
      <c r="HC30" s="92"/>
      <c r="HD30" s="92"/>
      <c r="HE30" s="92"/>
      <c r="HF30" s="92"/>
      <c r="HG30" s="22"/>
      <c r="HH30" s="85"/>
      <c r="HJ30" s="91" t="s">
        <v>10</v>
      </c>
      <c r="HK30" s="92"/>
      <c r="HL30" s="92"/>
      <c r="HM30" s="92"/>
      <c r="HN30" s="92"/>
      <c r="HO30" s="22"/>
      <c r="HP30" s="85"/>
      <c r="HR30" s="91" t="s">
        <v>10</v>
      </c>
      <c r="HS30" s="92"/>
      <c r="HT30" s="92"/>
      <c r="HU30" s="92"/>
      <c r="HV30" s="92"/>
      <c r="HW30" s="22"/>
      <c r="HX30" s="85"/>
      <c r="HZ30" s="91" t="s">
        <v>10</v>
      </c>
      <c r="IA30" s="92"/>
      <c r="IB30" s="92"/>
      <c r="IC30" s="92"/>
      <c r="ID30" s="92"/>
      <c r="IE30" s="22"/>
      <c r="IF30" s="85"/>
      <c r="IH30" s="91" t="s">
        <v>10</v>
      </c>
      <c r="II30" s="92"/>
      <c r="IJ30" s="92"/>
      <c r="IK30" s="92"/>
      <c r="IL30" s="92"/>
      <c r="IM30" s="22"/>
      <c r="IN30" s="85"/>
      <c r="IP30" s="91" t="s">
        <v>10</v>
      </c>
      <c r="IQ30" s="92"/>
      <c r="IR30" s="92"/>
      <c r="IS30" s="92"/>
      <c r="IT30" s="92"/>
      <c r="IU30" s="22"/>
      <c r="IV30" s="85"/>
      <c r="IX30" s="91" t="s">
        <v>10</v>
      </c>
      <c r="IY30" s="92"/>
      <c r="IZ30" s="92"/>
      <c r="JA30" s="92"/>
      <c r="JB30" s="92"/>
      <c r="JC30" s="22"/>
      <c r="JD30" s="85"/>
      <c r="JF30" s="91" t="s">
        <v>10</v>
      </c>
      <c r="JG30" s="92"/>
      <c r="JH30" s="92"/>
      <c r="JI30" s="92"/>
      <c r="JJ30" s="92"/>
      <c r="JK30" s="22"/>
      <c r="JL30" s="85"/>
      <c r="JN30" s="91" t="s">
        <v>10</v>
      </c>
      <c r="JO30" s="92"/>
      <c r="JP30" s="92"/>
      <c r="JQ30" s="92"/>
      <c r="JR30" s="92"/>
      <c r="JS30" s="22"/>
      <c r="JT30" s="85"/>
      <c r="JV30" s="91" t="s">
        <v>10</v>
      </c>
      <c r="JW30" s="92"/>
      <c r="JX30" s="92"/>
      <c r="JY30" s="92"/>
      <c r="JZ30" s="92"/>
      <c r="KA30" s="22"/>
      <c r="KB30" s="85"/>
      <c r="KD30" s="91" t="s">
        <v>10</v>
      </c>
      <c r="KE30" s="92"/>
      <c r="KF30" s="92"/>
      <c r="KG30" s="92"/>
      <c r="KH30" s="92"/>
      <c r="KI30" s="22"/>
      <c r="KJ30" s="85"/>
      <c r="KL30" s="91" t="s">
        <v>10</v>
      </c>
      <c r="KM30" s="92"/>
      <c r="KN30" s="92"/>
      <c r="KO30" s="92"/>
      <c r="KP30" s="92"/>
      <c r="KQ30" s="22"/>
      <c r="KR30" s="85"/>
      <c r="KT30" s="91" t="s">
        <v>10</v>
      </c>
      <c r="KU30" s="92"/>
      <c r="KV30" s="92"/>
      <c r="KW30" s="92"/>
      <c r="KX30" s="92"/>
      <c r="KY30" s="22"/>
      <c r="KZ30" s="85"/>
      <c r="LB30" s="91" t="s">
        <v>10</v>
      </c>
      <c r="LC30" s="92"/>
      <c r="LD30" s="92"/>
      <c r="LE30" s="92"/>
      <c r="LF30" s="92"/>
      <c r="LG30" s="22"/>
      <c r="LH30" s="85"/>
      <c r="LJ30" s="91" t="s">
        <v>10</v>
      </c>
      <c r="LK30" s="92"/>
      <c r="LL30" s="92"/>
      <c r="LM30" s="92"/>
      <c r="LN30" s="92"/>
      <c r="LO30" s="22"/>
      <c r="LP30" s="85"/>
    </row>
    <row r="31" spans="1:328" ht="30" customHeight="1" x14ac:dyDescent="0.35">
      <c r="A31" s="90" t="s">
        <v>11</v>
      </c>
      <c r="B31" s="90"/>
      <c r="C31" s="90"/>
      <c r="D31" s="90"/>
      <c r="E31" s="90"/>
      <c r="F31" s="41"/>
      <c r="G31" s="50"/>
      <c r="I31" s="91" t="s">
        <v>11</v>
      </c>
      <c r="J31" s="92"/>
      <c r="K31" s="92"/>
      <c r="L31" s="92"/>
      <c r="M31" s="92"/>
      <c r="N31" s="22"/>
      <c r="O31" s="84"/>
      <c r="P31" s="85"/>
      <c r="R31" s="91" t="s">
        <v>11</v>
      </c>
      <c r="S31" s="92"/>
      <c r="T31" s="92"/>
      <c r="U31" s="92"/>
      <c r="V31" s="92"/>
      <c r="W31" s="22"/>
      <c r="X31" s="85"/>
      <c r="Z31" s="91" t="s">
        <v>11</v>
      </c>
      <c r="AA31" s="92"/>
      <c r="AB31" s="92"/>
      <c r="AC31" s="92"/>
      <c r="AD31" s="92"/>
      <c r="AE31" s="22"/>
      <c r="AF31" s="85"/>
      <c r="AH31" s="91" t="s">
        <v>11</v>
      </c>
      <c r="AI31" s="92"/>
      <c r="AJ31" s="92"/>
      <c r="AK31" s="92"/>
      <c r="AL31" s="92"/>
      <c r="AM31" s="22"/>
      <c r="AN31" s="85"/>
      <c r="AP31" s="91" t="s">
        <v>11</v>
      </c>
      <c r="AQ31" s="92"/>
      <c r="AR31" s="92"/>
      <c r="AS31" s="92"/>
      <c r="AT31" s="92"/>
      <c r="AU31" s="22"/>
      <c r="AV31" s="85"/>
      <c r="AX31" s="91" t="s">
        <v>11</v>
      </c>
      <c r="AY31" s="92"/>
      <c r="AZ31" s="92"/>
      <c r="BA31" s="92"/>
      <c r="BB31" s="92"/>
      <c r="BC31" s="22"/>
      <c r="BD31" s="85"/>
      <c r="BF31" s="91" t="s">
        <v>11</v>
      </c>
      <c r="BG31" s="92"/>
      <c r="BH31" s="92"/>
      <c r="BI31" s="92"/>
      <c r="BJ31" s="92"/>
      <c r="BK31" s="22"/>
      <c r="BL31" s="85"/>
      <c r="BN31" s="91" t="s">
        <v>11</v>
      </c>
      <c r="BO31" s="92"/>
      <c r="BP31" s="92"/>
      <c r="BQ31" s="92"/>
      <c r="BR31" s="92"/>
      <c r="BS31" s="22"/>
      <c r="BT31" s="85"/>
      <c r="BV31" s="91" t="s">
        <v>11</v>
      </c>
      <c r="BW31" s="92"/>
      <c r="BX31" s="92"/>
      <c r="BY31" s="92"/>
      <c r="BZ31" s="92"/>
      <c r="CA31" s="22"/>
      <c r="CB31" s="85"/>
      <c r="CD31" s="91" t="s">
        <v>11</v>
      </c>
      <c r="CE31" s="92"/>
      <c r="CF31" s="92"/>
      <c r="CG31" s="92"/>
      <c r="CH31" s="92"/>
      <c r="CI31" s="22"/>
      <c r="CJ31" s="85"/>
      <c r="CL31" s="91" t="s">
        <v>11</v>
      </c>
      <c r="CM31" s="92"/>
      <c r="CN31" s="92"/>
      <c r="CO31" s="92"/>
      <c r="CP31" s="92"/>
      <c r="CQ31" s="22"/>
      <c r="CR31" s="85"/>
      <c r="CT31" s="91" t="s">
        <v>11</v>
      </c>
      <c r="CU31" s="92"/>
      <c r="CV31" s="92"/>
      <c r="CW31" s="92"/>
      <c r="CX31" s="92"/>
      <c r="CY31" s="22"/>
      <c r="CZ31" s="85"/>
      <c r="DB31" s="91" t="s">
        <v>11</v>
      </c>
      <c r="DC31" s="92"/>
      <c r="DD31" s="92"/>
      <c r="DE31" s="92"/>
      <c r="DF31" s="92"/>
      <c r="DG31" s="22"/>
      <c r="DH31" s="85"/>
      <c r="DJ31" s="91" t="s">
        <v>11</v>
      </c>
      <c r="DK31" s="92"/>
      <c r="DL31" s="92"/>
      <c r="DM31" s="92"/>
      <c r="DN31" s="92"/>
      <c r="DO31" s="22"/>
      <c r="DP31" s="85"/>
      <c r="DR31" s="91" t="s">
        <v>11</v>
      </c>
      <c r="DS31" s="92"/>
      <c r="DT31" s="92"/>
      <c r="DU31" s="92"/>
      <c r="DV31" s="92"/>
      <c r="DW31" s="22"/>
      <c r="DX31" s="85"/>
      <c r="DZ31" s="91" t="s">
        <v>11</v>
      </c>
      <c r="EA31" s="92"/>
      <c r="EB31" s="92"/>
      <c r="EC31" s="92"/>
      <c r="ED31" s="92"/>
      <c r="EE31" s="22"/>
      <c r="EF31" s="85"/>
      <c r="EH31" s="91" t="s">
        <v>11</v>
      </c>
      <c r="EI31" s="92"/>
      <c r="EJ31" s="92"/>
      <c r="EK31" s="92"/>
      <c r="EL31" s="92"/>
      <c r="EM31" s="22"/>
      <c r="EN31" s="85"/>
      <c r="EP31" s="91" t="s">
        <v>11</v>
      </c>
      <c r="EQ31" s="92"/>
      <c r="ER31" s="92"/>
      <c r="ES31" s="92"/>
      <c r="ET31" s="92"/>
      <c r="EU31" s="22"/>
      <c r="EV31" s="85"/>
      <c r="EX31" s="91" t="s">
        <v>11</v>
      </c>
      <c r="EY31" s="92"/>
      <c r="EZ31" s="92"/>
      <c r="FA31" s="92"/>
      <c r="FB31" s="92"/>
      <c r="FC31" s="22"/>
      <c r="FD31" s="85"/>
      <c r="FF31" s="91" t="s">
        <v>11</v>
      </c>
      <c r="FG31" s="92"/>
      <c r="FH31" s="92"/>
      <c r="FI31" s="92"/>
      <c r="FJ31" s="92"/>
      <c r="FK31" s="22"/>
      <c r="FL31" s="85"/>
      <c r="FN31" s="91" t="s">
        <v>11</v>
      </c>
      <c r="FO31" s="92"/>
      <c r="FP31" s="92"/>
      <c r="FQ31" s="92"/>
      <c r="FR31" s="92"/>
      <c r="FS31" s="22"/>
      <c r="FT31" s="85"/>
      <c r="FV31" s="91" t="s">
        <v>11</v>
      </c>
      <c r="FW31" s="92"/>
      <c r="FX31" s="92"/>
      <c r="FY31" s="92"/>
      <c r="FZ31" s="92"/>
      <c r="GA31" s="22"/>
      <c r="GB31" s="85"/>
      <c r="GD31" s="91" t="s">
        <v>11</v>
      </c>
      <c r="GE31" s="92"/>
      <c r="GF31" s="92"/>
      <c r="GG31" s="92"/>
      <c r="GH31" s="92"/>
      <c r="GI31" s="22"/>
      <c r="GJ31" s="85"/>
      <c r="GL31" s="91" t="s">
        <v>11</v>
      </c>
      <c r="GM31" s="92"/>
      <c r="GN31" s="92"/>
      <c r="GO31" s="92"/>
      <c r="GP31" s="92"/>
      <c r="GQ31" s="22"/>
      <c r="GR31" s="85"/>
      <c r="GT31" s="91" t="s">
        <v>11</v>
      </c>
      <c r="GU31" s="92"/>
      <c r="GV31" s="92"/>
      <c r="GW31" s="92"/>
      <c r="GX31" s="92"/>
      <c r="GY31" s="22"/>
      <c r="GZ31" s="85"/>
      <c r="HB31" s="91" t="s">
        <v>11</v>
      </c>
      <c r="HC31" s="92"/>
      <c r="HD31" s="92"/>
      <c r="HE31" s="92"/>
      <c r="HF31" s="92"/>
      <c r="HG31" s="22"/>
      <c r="HH31" s="85"/>
      <c r="HJ31" s="91" t="s">
        <v>11</v>
      </c>
      <c r="HK31" s="92"/>
      <c r="HL31" s="92"/>
      <c r="HM31" s="92"/>
      <c r="HN31" s="92"/>
      <c r="HO31" s="22"/>
      <c r="HP31" s="85"/>
      <c r="HR31" s="91" t="s">
        <v>11</v>
      </c>
      <c r="HS31" s="92"/>
      <c r="HT31" s="92"/>
      <c r="HU31" s="92"/>
      <c r="HV31" s="92"/>
      <c r="HW31" s="22"/>
      <c r="HX31" s="85"/>
      <c r="HZ31" s="91" t="s">
        <v>11</v>
      </c>
      <c r="IA31" s="92"/>
      <c r="IB31" s="92"/>
      <c r="IC31" s="92"/>
      <c r="ID31" s="92"/>
      <c r="IE31" s="22"/>
      <c r="IF31" s="85"/>
      <c r="IH31" s="91" t="s">
        <v>11</v>
      </c>
      <c r="II31" s="92"/>
      <c r="IJ31" s="92"/>
      <c r="IK31" s="92"/>
      <c r="IL31" s="92"/>
      <c r="IM31" s="22"/>
      <c r="IN31" s="85"/>
      <c r="IP31" s="91" t="s">
        <v>11</v>
      </c>
      <c r="IQ31" s="92"/>
      <c r="IR31" s="92"/>
      <c r="IS31" s="92"/>
      <c r="IT31" s="92"/>
      <c r="IU31" s="22"/>
      <c r="IV31" s="85"/>
      <c r="IX31" s="91" t="s">
        <v>11</v>
      </c>
      <c r="IY31" s="92"/>
      <c r="IZ31" s="92"/>
      <c r="JA31" s="92"/>
      <c r="JB31" s="92"/>
      <c r="JC31" s="22"/>
      <c r="JD31" s="85"/>
      <c r="JF31" s="91" t="s">
        <v>11</v>
      </c>
      <c r="JG31" s="92"/>
      <c r="JH31" s="92"/>
      <c r="JI31" s="92"/>
      <c r="JJ31" s="92"/>
      <c r="JK31" s="22"/>
      <c r="JL31" s="85"/>
      <c r="JN31" s="91" t="s">
        <v>11</v>
      </c>
      <c r="JO31" s="92"/>
      <c r="JP31" s="92"/>
      <c r="JQ31" s="92"/>
      <c r="JR31" s="92"/>
      <c r="JS31" s="22"/>
      <c r="JT31" s="85"/>
      <c r="JV31" s="91" t="s">
        <v>11</v>
      </c>
      <c r="JW31" s="92"/>
      <c r="JX31" s="92"/>
      <c r="JY31" s="92"/>
      <c r="JZ31" s="92"/>
      <c r="KA31" s="22"/>
      <c r="KB31" s="85"/>
      <c r="KD31" s="91" t="s">
        <v>11</v>
      </c>
      <c r="KE31" s="92"/>
      <c r="KF31" s="92"/>
      <c r="KG31" s="92"/>
      <c r="KH31" s="92"/>
      <c r="KI31" s="22"/>
      <c r="KJ31" s="85"/>
      <c r="KL31" s="91" t="s">
        <v>11</v>
      </c>
      <c r="KM31" s="92"/>
      <c r="KN31" s="92"/>
      <c r="KO31" s="92"/>
      <c r="KP31" s="92"/>
      <c r="KQ31" s="22"/>
      <c r="KR31" s="85"/>
      <c r="KT31" s="91" t="s">
        <v>11</v>
      </c>
      <c r="KU31" s="92"/>
      <c r="KV31" s="92"/>
      <c r="KW31" s="92"/>
      <c r="KX31" s="92"/>
      <c r="KY31" s="22"/>
      <c r="KZ31" s="85"/>
      <c r="LB31" s="91" t="s">
        <v>11</v>
      </c>
      <c r="LC31" s="92"/>
      <c r="LD31" s="92"/>
      <c r="LE31" s="92"/>
      <c r="LF31" s="92"/>
      <c r="LG31" s="22"/>
      <c r="LH31" s="85"/>
      <c r="LJ31" s="91" t="s">
        <v>11</v>
      </c>
      <c r="LK31" s="92"/>
      <c r="LL31" s="92"/>
      <c r="LM31" s="92"/>
      <c r="LN31" s="92"/>
      <c r="LO31" s="22"/>
      <c r="LP31" s="85"/>
    </row>
    <row r="32" spans="1:328" ht="62.15" customHeight="1" x14ac:dyDescent="0.35">
      <c r="A32" s="90" t="s">
        <v>113</v>
      </c>
      <c r="B32" s="90"/>
      <c r="C32" s="90"/>
      <c r="D32" s="90"/>
      <c r="E32" s="90"/>
      <c r="F32" s="41"/>
      <c r="G32" s="50"/>
      <c r="I32" s="91" t="s">
        <v>113</v>
      </c>
      <c r="J32" s="92"/>
      <c r="K32" s="92"/>
      <c r="L32" s="92"/>
      <c r="M32" s="92"/>
      <c r="N32" s="22"/>
      <c r="O32" s="84"/>
      <c r="P32" s="85"/>
      <c r="R32" s="91" t="s">
        <v>113</v>
      </c>
      <c r="S32" s="92"/>
      <c r="T32" s="92"/>
      <c r="U32" s="92"/>
      <c r="V32" s="92"/>
      <c r="W32" s="22"/>
      <c r="X32" s="85"/>
      <c r="Z32" s="91" t="s">
        <v>113</v>
      </c>
      <c r="AA32" s="92"/>
      <c r="AB32" s="92"/>
      <c r="AC32" s="92"/>
      <c r="AD32" s="92"/>
      <c r="AE32" s="22"/>
      <c r="AF32" s="85"/>
      <c r="AH32" s="91" t="s">
        <v>113</v>
      </c>
      <c r="AI32" s="92"/>
      <c r="AJ32" s="92"/>
      <c r="AK32" s="92"/>
      <c r="AL32" s="92"/>
      <c r="AM32" s="22"/>
      <c r="AN32" s="85"/>
      <c r="AP32" s="91" t="s">
        <v>113</v>
      </c>
      <c r="AQ32" s="92"/>
      <c r="AR32" s="92"/>
      <c r="AS32" s="92"/>
      <c r="AT32" s="92"/>
      <c r="AU32" s="22"/>
      <c r="AV32" s="85"/>
      <c r="AX32" s="91" t="s">
        <v>113</v>
      </c>
      <c r="AY32" s="92"/>
      <c r="AZ32" s="92"/>
      <c r="BA32" s="92"/>
      <c r="BB32" s="92"/>
      <c r="BC32" s="22"/>
      <c r="BD32" s="85"/>
      <c r="BF32" s="91" t="s">
        <v>113</v>
      </c>
      <c r="BG32" s="92"/>
      <c r="BH32" s="92"/>
      <c r="BI32" s="92"/>
      <c r="BJ32" s="92"/>
      <c r="BK32" s="22"/>
      <c r="BL32" s="85"/>
      <c r="BN32" s="91" t="s">
        <v>113</v>
      </c>
      <c r="BO32" s="92"/>
      <c r="BP32" s="92"/>
      <c r="BQ32" s="92"/>
      <c r="BR32" s="92"/>
      <c r="BS32" s="22"/>
      <c r="BT32" s="85"/>
      <c r="BV32" s="91" t="s">
        <v>113</v>
      </c>
      <c r="BW32" s="92"/>
      <c r="BX32" s="92"/>
      <c r="BY32" s="92"/>
      <c r="BZ32" s="92"/>
      <c r="CA32" s="22"/>
      <c r="CB32" s="85"/>
      <c r="CD32" s="91" t="s">
        <v>113</v>
      </c>
      <c r="CE32" s="92"/>
      <c r="CF32" s="92"/>
      <c r="CG32" s="92"/>
      <c r="CH32" s="92"/>
      <c r="CI32" s="22"/>
      <c r="CJ32" s="85"/>
      <c r="CL32" s="91" t="s">
        <v>113</v>
      </c>
      <c r="CM32" s="92"/>
      <c r="CN32" s="92"/>
      <c r="CO32" s="92"/>
      <c r="CP32" s="92"/>
      <c r="CQ32" s="22"/>
      <c r="CR32" s="85"/>
      <c r="CT32" s="91" t="s">
        <v>113</v>
      </c>
      <c r="CU32" s="92"/>
      <c r="CV32" s="92"/>
      <c r="CW32" s="92"/>
      <c r="CX32" s="92"/>
      <c r="CY32" s="22"/>
      <c r="CZ32" s="85"/>
      <c r="DB32" s="91" t="s">
        <v>113</v>
      </c>
      <c r="DC32" s="92"/>
      <c r="DD32" s="92"/>
      <c r="DE32" s="92"/>
      <c r="DF32" s="92"/>
      <c r="DG32" s="22"/>
      <c r="DH32" s="85"/>
      <c r="DJ32" s="91" t="s">
        <v>113</v>
      </c>
      <c r="DK32" s="92"/>
      <c r="DL32" s="92"/>
      <c r="DM32" s="92"/>
      <c r="DN32" s="92"/>
      <c r="DO32" s="22"/>
      <c r="DP32" s="85"/>
      <c r="DR32" s="91" t="s">
        <v>113</v>
      </c>
      <c r="DS32" s="92"/>
      <c r="DT32" s="92"/>
      <c r="DU32" s="92"/>
      <c r="DV32" s="92"/>
      <c r="DW32" s="22"/>
      <c r="DX32" s="85"/>
      <c r="DZ32" s="91" t="s">
        <v>113</v>
      </c>
      <c r="EA32" s="92"/>
      <c r="EB32" s="92"/>
      <c r="EC32" s="92"/>
      <c r="ED32" s="92"/>
      <c r="EE32" s="22"/>
      <c r="EF32" s="85"/>
      <c r="EH32" s="91" t="s">
        <v>113</v>
      </c>
      <c r="EI32" s="92"/>
      <c r="EJ32" s="92"/>
      <c r="EK32" s="92"/>
      <c r="EL32" s="92"/>
      <c r="EM32" s="22"/>
      <c r="EN32" s="85"/>
      <c r="EP32" s="91" t="s">
        <v>113</v>
      </c>
      <c r="EQ32" s="92"/>
      <c r="ER32" s="92"/>
      <c r="ES32" s="92"/>
      <c r="ET32" s="92"/>
      <c r="EU32" s="22"/>
      <c r="EV32" s="85"/>
      <c r="EX32" s="91" t="s">
        <v>113</v>
      </c>
      <c r="EY32" s="92"/>
      <c r="EZ32" s="92"/>
      <c r="FA32" s="92"/>
      <c r="FB32" s="92"/>
      <c r="FC32" s="22"/>
      <c r="FD32" s="85"/>
      <c r="FF32" s="91" t="s">
        <v>113</v>
      </c>
      <c r="FG32" s="92"/>
      <c r="FH32" s="92"/>
      <c r="FI32" s="92"/>
      <c r="FJ32" s="92"/>
      <c r="FK32" s="22"/>
      <c r="FL32" s="85"/>
      <c r="FN32" s="91" t="s">
        <v>113</v>
      </c>
      <c r="FO32" s="92"/>
      <c r="FP32" s="92"/>
      <c r="FQ32" s="92"/>
      <c r="FR32" s="92"/>
      <c r="FS32" s="22"/>
      <c r="FT32" s="85"/>
      <c r="FV32" s="91" t="s">
        <v>113</v>
      </c>
      <c r="FW32" s="92"/>
      <c r="FX32" s="92"/>
      <c r="FY32" s="92"/>
      <c r="FZ32" s="92"/>
      <c r="GA32" s="22"/>
      <c r="GB32" s="85"/>
      <c r="GD32" s="91" t="s">
        <v>113</v>
      </c>
      <c r="GE32" s="92"/>
      <c r="GF32" s="92"/>
      <c r="GG32" s="92"/>
      <c r="GH32" s="92"/>
      <c r="GI32" s="22"/>
      <c r="GJ32" s="85"/>
      <c r="GL32" s="91" t="s">
        <v>113</v>
      </c>
      <c r="GM32" s="92"/>
      <c r="GN32" s="92"/>
      <c r="GO32" s="92"/>
      <c r="GP32" s="92"/>
      <c r="GQ32" s="22"/>
      <c r="GR32" s="85"/>
      <c r="GT32" s="91" t="s">
        <v>113</v>
      </c>
      <c r="GU32" s="92"/>
      <c r="GV32" s="92"/>
      <c r="GW32" s="92"/>
      <c r="GX32" s="92"/>
      <c r="GY32" s="22"/>
      <c r="GZ32" s="85"/>
      <c r="HB32" s="91" t="s">
        <v>113</v>
      </c>
      <c r="HC32" s="92"/>
      <c r="HD32" s="92"/>
      <c r="HE32" s="92"/>
      <c r="HF32" s="92"/>
      <c r="HG32" s="22"/>
      <c r="HH32" s="85"/>
      <c r="HJ32" s="91" t="s">
        <v>113</v>
      </c>
      <c r="HK32" s="92"/>
      <c r="HL32" s="92"/>
      <c r="HM32" s="92"/>
      <c r="HN32" s="92"/>
      <c r="HO32" s="22"/>
      <c r="HP32" s="85"/>
      <c r="HR32" s="91" t="s">
        <v>113</v>
      </c>
      <c r="HS32" s="92"/>
      <c r="HT32" s="92"/>
      <c r="HU32" s="92"/>
      <c r="HV32" s="92"/>
      <c r="HW32" s="22"/>
      <c r="HX32" s="85"/>
      <c r="HZ32" s="91" t="s">
        <v>113</v>
      </c>
      <c r="IA32" s="92"/>
      <c r="IB32" s="92"/>
      <c r="IC32" s="92"/>
      <c r="ID32" s="92"/>
      <c r="IE32" s="22"/>
      <c r="IF32" s="85"/>
      <c r="IH32" s="91" t="s">
        <v>113</v>
      </c>
      <c r="II32" s="92"/>
      <c r="IJ32" s="92"/>
      <c r="IK32" s="92"/>
      <c r="IL32" s="92"/>
      <c r="IM32" s="22"/>
      <c r="IN32" s="85"/>
      <c r="IP32" s="91" t="s">
        <v>113</v>
      </c>
      <c r="IQ32" s="92"/>
      <c r="IR32" s="92"/>
      <c r="IS32" s="92"/>
      <c r="IT32" s="92"/>
      <c r="IU32" s="22"/>
      <c r="IV32" s="85"/>
      <c r="IX32" s="91" t="s">
        <v>113</v>
      </c>
      <c r="IY32" s="92"/>
      <c r="IZ32" s="92"/>
      <c r="JA32" s="92"/>
      <c r="JB32" s="92"/>
      <c r="JC32" s="22"/>
      <c r="JD32" s="85"/>
      <c r="JF32" s="91" t="s">
        <v>113</v>
      </c>
      <c r="JG32" s="92"/>
      <c r="JH32" s="92"/>
      <c r="JI32" s="92"/>
      <c r="JJ32" s="92"/>
      <c r="JK32" s="22"/>
      <c r="JL32" s="85"/>
      <c r="JN32" s="91" t="s">
        <v>113</v>
      </c>
      <c r="JO32" s="92"/>
      <c r="JP32" s="92"/>
      <c r="JQ32" s="92"/>
      <c r="JR32" s="92"/>
      <c r="JS32" s="22"/>
      <c r="JT32" s="85"/>
      <c r="JV32" s="91" t="s">
        <v>113</v>
      </c>
      <c r="JW32" s="92"/>
      <c r="JX32" s="92"/>
      <c r="JY32" s="92"/>
      <c r="JZ32" s="92"/>
      <c r="KA32" s="22"/>
      <c r="KB32" s="85"/>
      <c r="KD32" s="91" t="s">
        <v>113</v>
      </c>
      <c r="KE32" s="92"/>
      <c r="KF32" s="92"/>
      <c r="KG32" s="92"/>
      <c r="KH32" s="92"/>
      <c r="KI32" s="22"/>
      <c r="KJ32" s="85"/>
      <c r="KL32" s="91" t="s">
        <v>113</v>
      </c>
      <c r="KM32" s="92"/>
      <c r="KN32" s="92"/>
      <c r="KO32" s="92"/>
      <c r="KP32" s="92"/>
      <c r="KQ32" s="22"/>
      <c r="KR32" s="85"/>
      <c r="KT32" s="91" t="s">
        <v>113</v>
      </c>
      <c r="KU32" s="92"/>
      <c r="KV32" s="92"/>
      <c r="KW32" s="92"/>
      <c r="KX32" s="92"/>
      <c r="KY32" s="22"/>
      <c r="KZ32" s="85"/>
      <c r="LB32" s="91" t="s">
        <v>113</v>
      </c>
      <c r="LC32" s="92"/>
      <c r="LD32" s="92"/>
      <c r="LE32" s="92"/>
      <c r="LF32" s="92"/>
      <c r="LG32" s="22"/>
      <c r="LH32" s="85"/>
      <c r="LJ32" s="91" t="s">
        <v>113</v>
      </c>
      <c r="LK32" s="92"/>
      <c r="LL32" s="92"/>
      <c r="LM32" s="92"/>
      <c r="LN32" s="92"/>
      <c r="LO32" s="22"/>
      <c r="LP32" s="85"/>
    </row>
    <row r="33" spans="1:328" ht="60.65" customHeight="1" x14ac:dyDescent="0.35">
      <c r="A33" s="90" t="s">
        <v>12</v>
      </c>
      <c r="B33" s="90"/>
      <c r="C33" s="90"/>
      <c r="D33" s="90"/>
      <c r="E33" s="90"/>
      <c r="F33" s="41"/>
      <c r="G33" s="50"/>
      <c r="I33" s="91" t="s">
        <v>12</v>
      </c>
      <c r="J33" s="92"/>
      <c r="K33" s="92"/>
      <c r="L33" s="92"/>
      <c r="M33" s="92"/>
      <c r="N33" s="22"/>
      <c r="O33" s="84"/>
      <c r="P33" s="85"/>
      <c r="R33" s="91" t="s">
        <v>12</v>
      </c>
      <c r="S33" s="92"/>
      <c r="T33" s="92"/>
      <c r="U33" s="92"/>
      <c r="V33" s="92"/>
      <c r="W33" s="22"/>
      <c r="X33" s="85"/>
      <c r="Z33" s="91" t="s">
        <v>12</v>
      </c>
      <c r="AA33" s="92"/>
      <c r="AB33" s="92"/>
      <c r="AC33" s="92"/>
      <c r="AD33" s="92"/>
      <c r="AE33" s="22"/>
      <c r="AF33" s="85"/>
      <c r="AH33" s="91" t="s">
        <v>12</v>
      </c>
      <c r="AI33" s="92"/>
      <c r="AJ33" s="92"/>
      <c r="AK33" s="92"/>
      <c r="AL33" s="92"/>
      <c r="AM33" s="22"/>
      <c r="AN33" s="85"/>
      <c r="AP33" s="91" t="s">
        <v>12</v>
      </c>
      <c r="AQ33" s="92"/>
      <c r="AR33" s="92"/>
      <c r="AS33" s="92"/>
      <c r="AT33" s="92"/>
      <c r="AU33" s="22"/>
      <c r="AV33" s="85"/>
      <c r="AX33" s="91" t="s">
        <v>12</v>
      </c>
      <c r="AY33" s="92"/>
      <c r="AZ33" s="92"/>
      <c r="BA33" s="92"/>
      <c r="BB33" s="92"/>
      <c r="BC33" s="22"/>
      <c r="BD33" s="85"/>
      <c r="BF33" s="91" t="s">
        <v>12</v>
      </c>
      <c r="BG33" s="92"/>
      <c r="BH33" s="92"/>
      <c r="BI33" s="92"/>
      <c r="BJ33" s="92"/>
      <c r="BK33" s="22"/>
      <c r="BL33" s="85"/>
      <c r="BN33" s="91" t="s">
        <v>12</v>
      </c>
      <c r="BO33" s="92"/>
      <c r="BP33" s="92"/>
      <c r="BQ33" s="92"/>
      <c r="BR33" s="92"/>
      <c r="BS33" s="22"/>
      <c r="BT33" s="85"/>
      <c r="BV33" s="91" t="s">
        <v>12</v>
      </c>
      <c r="BW33" s="92"/>
      <c r="BX33" s="92"/>
      <c r="BY33" s="92"/>
      <c r="BZ33" s="92"/>
      <c r="CA33" s="22"/>
      <c r="CB33" s="85"/>
      <c r="CD33" s="91" t="s">
        <v>12</v>
      </c>
      <c r="CE33" s="92"/>
      <c r="CF33" s="92"/>
      <c r="CG33" s="92"/>
      <c r="CH33" s="92"/>
      <c r="CI33" s="22"/>
      <c r="CJ33" s="85"/>
      <c r="CL33" s="91" t="s">
        <v>12</v>
      </c>
      <c r="CM33" s="92"/>
      <c r="CN33" s="92"/>
      <c r="CO33" s="92"/>
      <c r="CP33" s="92"/>
      <c r="CQ33" s="22"/>
      <c r="CR33" s="85"/>
      <c r="CT33" s="91" t="s">
        <v>12</v>
      </c>
      <c r="CU33" s="92"/>
      <c r="CV33" s="92"/>
      <c r="CW33" s="92"/>
      <c r="CX33" s="92"/>
      <c r="CY33" s="22"/>
      <c r="CZ33" s="85"/>
      <c r="DB33" s="91" t="s">
        <v>12</v>
      </c>
      <c r="DC33" s="92"/>
      <c r="DD33" s="92"/>
      <c r="DE33" s="92"/>
      <c r="DF33" s="92"/>
      <c r="DG33" s="22"/>
      <c r="DH33" s="85"/>
      <c r="DJ33" s="91" t="s">
        <v>12</v>
      </c>
      <c r="DK33" s="92"/>
      <c r="DL33" s="92"/>
      <c r="DM33" s="92"/>
      <c r="DN33" s="92"/>
      <c r="DO33" s="22"/>
      <c r="DP33" s="85"/>
      <c r="DR33" s="91" t="s">
        <v>12</v>
      </c>
      <c r="DS33" s="92"/>
      <c r="DT33" s="92"/>
      <c r="DU33" s="92"/>
      <c r="DV33" s="92"/>
      <c r="DW33" s="22"/>
      <c r="DX33" s="85"/>
      <c r="DZ33" s="91" t="s">
        <v>12</v>
      </c>
      <c r="EA33" s="92"/>
      <c r="EB33" s="92"/>
      <c r="EC33" s="92"/>
      <c r="ED33" s="92"/>
      <c r="EE33" s="22"/>
      <c r="EF33" s="85"/>
      <c r="EH33" s="91" t="s">
        <v>12</v>
      </c>
      <c r="EI33" s="92"/>
      <c r="EJ33" s="92"/>
      <c r="EK33" s="92"/>
      <c r="EL33" s="92"/>
      <c r="EM33" s="22"/>
      <c r="EN33" s="85"/>
      <c r="EP33" s="91" t="s">
        <v>12</v>
      </c>
      <c r="EQ33" s="92"/>
      <c r="ER33" s="92"/>
      <c r="ES33" s="92"/>
      <c r="ET33" s="92"/>
      <c r="EU33" s="22"/>
      <c r="EV33" s="85"/>
      <c r="EX33" s="91" t="s">
        <v>12</v>
      </c>
      <c r="EY33" s="92"/>
      <c r="EZ33" s="92"/>
      <c r="FA33" s="92"/>
      <c r="FB33" s="92"/>
      <c r="FC33" s="22"/>
      <c r="FD33" s="85"/>
      <c r="FF33" s="91" t="s">
        <v>12</v>
      </c>
      <c r="FG33" s="92"/>
      <c r="FH33" s="92"/>
      <c r="FI33" s="92"/>
      <c r="FJ33" s="92"/>
      <c r="FK33" s="22"/>
      <c r="FL33" s="85"/>
      <c r="FN33" s="91" t="s">
        <v>12</v>
      </c>
      <c r="FO33" s="92"/>
      <c r="FP33" s="92"/>
      <c r="FQ33" s="92"/>
      <c r="FR33" s="92"/>
      <c r="FS33" s="22"/>
      <c r="FT33" s="85"/>
      <c r="FV33" s="91" t="s">
        <v>12</v>
      </c>
      <c r="FW33" s="92"/>
      <c r="FX33" s="92"/>
      <c r="FY33" s="92"/>
      <c r="FZ33" s="92"/>
      <c r="GA33" s="22"/>
      <c r="GB33" s="85"/>
      <c r="GD33" s="91" t="s">
        <v>12</v>
      </c>
      <c r="GE33" s="92"/>
      <c r="GF33" s="92"/>
      <c r="GG33" s="92"/>
      <c r="GH33" s="92"/>
      <c r="GI33" s="22"/>
      <c r="GJ33" s="85"/>
      <c r="GL33" s="91" t="s">
        <v>12</v>
      </c>
      <c r="GM33" s="92"/>
      <c r="GN33" s="92"/>
      <c r="GO33" s="92"/>
      <c r="GP33" s="92"/>
      <c r="GQ33" s="22"/>
      <c r="GR33" s="85"/>
      <c r="GT33" s="91" t="s">
        <v>12</v>
      </c>
      <c r="GU33" s="92"/>
      <c r="GV33" s="92"/>
      <c r="GW33" s="92"/>
      <c r="GX33" s="92"/>
      <c r="GY33" s="22"/>
      <c r="GZ33" s="85"/>
      <c r="HB33" s="91" t="s">
        <v>12</v>
      </c>
      <c r="HC33" s="92"/>
      <c r="HD33" s="92"/>
      <c r="HE33" s="92"/>
      <c r="HF33" s="92"/>
      <c r="HG33" s="22"/>
      <c r="HH33" s="85"/>
      <c r="HJ33" s="91" t="s">
        <v>12</v>
      </c>
      <c r="HK33" s="92"/>
      <c r="HL33" s="92"/>
      <c r="HM33" s="92"/>
      <c r="HN33" s="92"/>
      <c r="HO33" s="22"/>
      <c r="HP33" s="85"/>
      <c r="HR33" s="91" t="s">
        <v>12</v>
      </c>
      <c r="HS33" s="92"/>
      <c r="HT33" s="92"/>
      <c r="HU33" s="92"/>
      <c r="HV33" s="92"/>
      <c r="HW33" s="22"/>
      <c r="HX33" s="85"/>
      <c r="HZ33" s="91" t="s">
        <v>12</v>
      </c>
      <c r="IA33" s="92"/>
      <c r="IB33" s="92"/>
      <c r="IC33" s="92"/>
      <c r="ID33" s="92"/>
      <c r="IE33" s="22"/>
      <c r="IF33" s="85"/>
      <c r="IH33" s="91" t="s">
        <v>12</v>
      </c>
      <c r="II33" s="92"/>
      <c r="IJ33" s="92"/>
      <c r="IK33" s="92"/>
      <c r="IL33" s="92"/>
      <c r="IM33" s="22"/>
      <c r="IN33" s="85"/>
      <c r="IP33" s="91" t="s">
        <v>12</v>
      </c>
      <c r="IQ33" s="92"/>
      <c r="IR33" s="92"/>
      <c r="IS33" s="92"/>
      <c r="IT33" s="92"/>
      <c r="IU33" s="22"/>
      <c r="IV33" s="85"/>
      <c r="IX33" s="91" t="s">
        <v>12</v>
      </c>
      <c r="IY33" s="92"/>
      <c r="IZ33" s="92"/>
      <c r="JA33" s="92"/>
      <c r="JB33" s="92"/>
      <c r="JC33" s="22"/>
      <c r="JD33" s="85"/>
      <c r="JF33" s="91" t="s">
        <v>12</v>
      </c>
      <c r="JG33" s="92"/>
      <c r="JH33" s="92"/>
      <c r="JI33" s="92"/>
      <c r="JJ33" s="92"/>
      <c r="JK33" s="22"/>
      <c r="JL33" s="85"/>
      <c r="JN33" s="91" t="s">
        <v>12</v>
      </c>
      <c r="JO33" s="92"/>
      <c r="JP33" s="92"/>
      <c r="JQ33" s="92"/>
      <c r="JR33" s="92"/>
      <c r="JS33" s="22"/>
      <c r="JT33" s="85"/>
      <c r="JV33" s="91" t="s">
        <v>12</v>
      </c>
      <c r="JW33" s="92"/>
      <c r="JX33" s="92"/>
      <c r="JY33" s="92"/>
      <c r="JZ33" s="92"/>
      <c r="KA33" s="22"/>
      <c r="KB33" s="85"/>
      <c r="KD33" s="91" t="s">
        <v>12</v>
      </c>
      <c r="KE33" s="92"/>
      <c r="KF33" s="92"/>
      <c r="KG33" s="92"/>
      <c r="KH33" s="92"/>
      <c r="KI33" s="22"/>
      <c r="KJ33" s="85"/>
      <c r="KL33" s="91" t="s">
        <v>12</v>
      </c>
      <c r="KM33" s="92"/>
      <c r="KN33" s="92"/>
      <c r="KO33" s="92"/>
      <c r="KP33" s="92"/>
      <c r="KQ33" s="22"/>
      <c r="KR33" s="85"/>
      <c r="KT33" s="91" t="s">
        <v>12</v>
      </c>
      <c r="KU33" s="92"/>
      <c r="KV33" s="92"/>
      <c r="KW33" s="92"/>
      <c r="KX33" s="92"/>
      <c r="KY33" s="22"/>
      <c r="KZ33" s="85"/>
      <c r="LB33" s="91" t="s">
        <v>12</v>
      </c>
      <c r="LC33" s="92"/>
      <c r="LD33" s="92"/>
      <c r="LE33" s="92"/>
      <c r="LF33" s="92"/>
      <c r="LG33" s="22"/>
      <c r="LH33" s="85"/>
      <c r="LJ33" s="91" t="s">
        <v>12</v>
      </c>
      <c r="LK33" s="92"/>
      <c r="LL33" s="92"/>
      <c r="LM33" s="92"/>
      <c r="LN33" s="92"/>
      <c r="LO33" s="22"/>
      <c r="LP33" s="85"/>
    </row>
    <row r="34" spans="1:328" ht="15" customHeight="1" x14ac:dyDescent="0.35">
      <c r="A34" s="74" t="s">
        <v>13</v>
      </c>
      <c r="B34" s="74"/>
      <c r="C34" s="74"/>
      <c r="D34" s="74"/>
      <c r="E34" s="74"/>
      <c r="F34" s="75" t="s">
        <v>25</v>
      </c>
      <c r="G34" s="76">
        <f>F35*10</f>
        <v>0</v>
      </c>
      <c r="I34" s="77" t="s">
        <v>13</v>
      </c>
      <c r="J34" s="78"/>
      <c r="K34" s="78"/>
      <c r="L34" s="78"/>
      <c r="M34" s="78"/>
      <c r="N34" s="79" t="s">
        <v>25</v>
      </c>
      <c r="O34" s="79"/>
      <c r="P34" s="80">
        <f>N35*10</f>
        <v>0</v>
      </c>
      <c r="R34" s="77" t="s">
        <v>13</v>
      </c>
      <c r="S34" s="78"/>
      <c r="T34" s="78"/>
      <c r="U34" s="78"/>
      <c r="V34" s="78"/>
      <c r="W34" s="79" t="s">
        <v>25</v>
      </c>
      <c r="X34" s="80">
        <f>W35*10</f>
        <v>0</v>
      </c>
      <c r="Z34" s="77" t="s">
        <v>13</v>
      </c>
      <c r="AA34" s="78"/>
      <c r="AB34" s="78"/>
      <c r="AC34" s="78"/>
      <c r="AD34" s="78"/>
      <c r="AE34" s="79" t="s">
        <v>25</v>
      </c>
      <c r="AF34" s="80">
        <f>AE35*10</f>
        <v>0</v>
      </c>
      <c r="AH34" s="77" t="s">
        <v>13</v>
      </c>
      <c r="AI34" s="78"/>
      <c r="AJ34" s="78"/>
      <c r="AK34" s="78"/>
      <c r="AL34" s="78"/>
      <c r="AM34" s="79" t="s">
        <v>25</v>
      </c>
      <c r="AN34" s="80">
        <f>AM35*10</f>
        <v>0</v>
      </c>
      <c r="AP34" s="77" t="s">
        <v>13</v>
      </c>
      <c r="AQ34" s="78"/>
      <c r="AR34" s="78"/>
      <c r="AS34" s="78"/>
      <c r="AT34" s="78"/>
      <c r="AU34" s="79" t="s">
        <v>25</v>
      </c>
      <c r="AV34" s="80">
        <f>AU35*10</f>
        <v>0</v>
      </c>
      <c r="AX34" s="77" t="s">
        <v>13</v>
      </c>
      <c r="AY34" s="78"/>
      <c r="AZ34" s="78"/>
      <c r="BA34" s="78"/>
      <c r="BB34" s="78"/>
      <c r="BC34" s="79" t="s">
        <v>25</v>
      </c>
      <c r="BD34" s="80">
        <f>BC35*10</f>
        <v>0</v>
      </c>
      <c r="BF34" s="77" t="s">
        <v>13</v>
      </c>
      <c r="BG34" s="78"/>
      <c r="BH34" s="78"/>
      <c r="BI34" s="78"/>
      <c r="BJ34" s="78"/>
      <c r="BK34" s="79" t="s">
        <v>25</v>
      </c>
      <c r="BL34" s="80">
        <f>BK35*10</f>
        <v>0</v>
      </c>
      <c r="BN34" s="77" t="s">
        <v>13</v>
      </c>
      <c r="BO34" s="78"/>
      <c r="BP34" s="78"/>
      <c r="BQ34" s="78"/>
      <c r="BR34" s="78"/>
      <c r="BS34" s="79" t="s">
        <v>25</v>
      </c>
      <c r="BT34" s="80">
        <f>BS35*10</f>
        <v>0</v>
      </c>
      <c r="BV34" s="77" t="s">
        <v>13</v>
      </c>
      <c r="BW34" s="78"/>
      <c r="BX34" s="78"/>
      <c r="BY34" s="78"/>
      <c r="BZ34" s="78"/>
      <c r="CA34" s="79" t="s">
        <v>25</v>
      </c>
      <c r="CB34" s="80">
        <f>CA35*10</f>
        <v>0</v>
      </c>
      <c r="CD34" s="77" t="s">
        <v>13</v>
      </c>
      <c r="CE34" s="78"/>
      <c r="CF34" s="78"/>
      <c r="CG34" s="78"/>
      <c r="CH34" s="78"/>
      <c r="CI34" s="79" t="s">
        <v>25</v>
      </c>
      <c r="CJ34" s="80">
        <f>CI35*10</f>
        <v>0</v>
      </c>
      <c r="CL34" s="77" t="s">
        <v>13</v>
      </c>
      <c r="CM34" s="78"/>
      <c r="CN34" s="78"/>
      <c r="CO34" s="78"/>
      <c r="CP34" s="78"/>
      <c r="CQ34" s="79" t="s">
        <v>25</v>
      </c>
      <c r="CR34" s="80">
        <f>CQ35*10</f>
        <v>0</v>
      </c>
      <c r="CT34" s="77" t="s">
        <v>13</v>
      </c>
      <c r="CU34" s="78"/>
      <c r="CV34" s="78"/>
      <c r="CW34" s="78"/>
      <c r="CX34" s="78"/>
      <c r="CY34" s="79" t="s">
        <v>25</v>
      </c>
      <c r="CZ34" s="80">
        <f>CY35*10</f>
        <v>0</v>
      </c>
      <c r="DB34" s="77" t="s">
        <v>13</v>
      </c>
      <c r="DC34" s="78"/>
      <c r="DD34" s="78"/>
      <c r="DE34" s="78"/>
      <c r="DF34" s="78"/>
      <c r="DG34" s="79" t="s">
        <v>25</v>
      </c>
      <c r="DH34" s="80">
        <f>DG35*10</f>
        <v>0</v>
      </c>
      <c r="DJ34" s="77" t="s">
        <v>13</v>
      </c>
      <c r="DK34" s="78"/>
      <c r="DL34" s="78"/>
      <c r="DM34" s="78"/>
      <c r="DN34" s="78"/>
      <c r="DO34" s="79" t="s">
        <v>25</v>
      </c>
      <c r="DP34" s="80">
        <f>DO35*10</f>
        <v>0</v>
      </c>
      <c r="DR34" s="77" t="s">
        <v>13</v>
      </c>
      <c r="DS34" s="78"/>
      <c r="DT34" s="78"/>
      <c r="DU34" s="78"/>
      <c r="DV34" s="78"/>
      <c r="DW34" s="79" t="s">
        <v>25</v>
      </c>
      <c r="DX34" s="80">
        <f>DW35*10</f>
        <v>0</v>
      </c>
      <c r="DZ34" s="77" t="s">
        <v>13</v>
      </c>
      <c r="EA34" s="78"/>
      <c r="EB34" s="78"/>
      <c r="EC34" s="78"/>
      <c r="ED34" s="78"/>
      <c r="EE34" s="79" t="s">
        <v>25</v>
      </c>
      <c r="EF34" s="80">
        <f>EE35*10</f>
        <v>0</v>
      </c>
      <c r="EH34" s="77" t="s">
        <v>13</v>
      </c>
      <c r="EI34" s="78"/>
      <c r="EJ34" s="78"/>
      <c r="EK34" s="78"/>
      <c r="EL34" s="78"/>
      <c r="EM34" s="79" t="s">
        <v>25</v>
      </c>
      <c r="EN34" s="80">
        <f>EM35*10</f>
        <v>0</v>
      </c>
      <c r="EP34" s="77" t="s">
        <v>13</v>
      </c>
      <c r="EQ34" s="78"/>
      <c r="ER34" s="78"/>
      <c r="ES34" s="78"/>
      <c r="ET34" s="78"/>
      <c r="EU34" s="79" t="s">
        <v>25</v>
      </c>
      <c r="EV34" s="80">
        <f>EU35*10</f>
        <v>0</v>
      </c>
      <c r="EX34" s="77" t="s">
        <v>13</v>
      </c>
      <c r="EY34" s="78"/>
      <c r="EZ34" s="78"/>
      <c r="FA34" s="78"/>
      <c r="FB34" s="78"/>
      <c r="FC34" s="79" t="s">
        <v>25</v>
      </c>
      <c r="FD34" s="80">
        <f>FC35*10</f>
        <v>0</v>
      </c>
      <c r="FF34" s="77" t="s">
        <v>13</v>
      </c>
      <c r="FG34" s="78"/>
      <c r="FH34" s="78"/>
      <c r="FI34" s="78"/>
      <c r="FJ34" s="78"/>
      <c r="FK34" s="79" t="s">
        <v>25</v>
      </c>
      <c r="FL34" s="80">
        <f>FK35*10</f>
        <v>0</v>
      </c>
      <c r="FN34" s="77" t="s">
        <v>13</v>
      </c>
      <c r="FO34" s="78"/>
      <c r="FP34" s="78"/>
      <c r="FQ34" s="78"/>
      <c r="FR34" s="78"/>
      <c r="FS34" s="79" t="s">
        <v>25</v>
      </c>
      <c r="FT34" s="80">
        <f>FS35*10</f>
        <v>0</v>
      </c>
      <c r="FV34" s="77" t="s">
        <v>13</v>
      </c>
      <c r="FW34" s="78"/>
      <c r="FX34" s="78"/>
      <c r="FY34" s="78"/>
      <c r="FZ34" s="78"/>
      <c r="GA34" s="79" t="s">
        <v>25</v>
      </c>
      <c r="GB34" s="80">
        <f>GA35*10</f>
        <v>0</v>
      </c>
      <c r="GD34" s="77" t="s">
        <v>13</v>
      </c>
      <c r="GE34" s="78"/>
      <c r="GF34" s="78"/>
      <c r="GG34" s="78"/>
      <c r="GH34" s="78"/>
      <c r="GI34" s="79" t="s">
        <v>25</v>
      </c>
      <c r="GJ34" s="80">
        <f>GI35*10</f>
        <v>0</v>
      </c>
      <c r="GL34" s="77" t="s">
        <v>13</v>
      </c>
      <c r="GM34" s="78"/>
      <c r="GN34" s="78"/>
      <c r="GO34" s="78"/>
      <c r="GP34" s="78"/>
      <c r="GQ34" s="79" t="s">
        <v>25</v>
      </c>
      <c r="GR34" s="80">
        <f>GQ35*10</f>
        <v>0</v>
      </c>
      <c r="GT34" s="77" t="s">
        <v>13</v>
      </c>
      <c r="GU34" s="78"/>
      <c r="GV34" s="78"/>
      <c r="GW34" s="78"/>
      <c r="GX34" s="78"/>
      <c r="GY34" s="79" t="s">
        <v>25</v>
      </c>
      <c r="GZ34" s="80">
        <f>GY35*10</f>
        <v>0</v>
      </c>
      <c r="HB34" s="77" t="s">
        <v>13</v>
      </c>
      <c r="HC34" s="78"/>
      <c r="HD34" s="78"/>
      <c r="HE34" s="78"/>
      <c r="HF34" s="78"/>
      <c r="HG34" s="79" t="s">
        <v>25</v>
      </c>
      <c r="HH34" s="80">
        <f>HG35*10</f>
        <v>0</v>
      </c>
      <c r="HJ34" s="77" t="s">
        <v>13</v>
      </c>
      <c r="HK34" s="78"/>
      <c r="HL34" s="78"/>
      <c r="HM34" s="78"/>
      <c r="HN34" s="78"/>
      <c r="HO34" s="79" t="s">
        <v>25</v>
      </c>
      <c r="HP34" s="80">
        <f>HO35*10</f>
        <v>0</v>
      </c>
      <c r="HR34" s="77" t="s">
        <v>13</v>
      </c>
      <c r="HS34" s="78"/>
      <c r="HT34" s="78"/>
      <c r="HU34" s="78"/>
      <c r="HV34" s="78"/>
      <c r="HW34" s="79" t="s">
        <v>25</v>
      </c>
      <c r="HX34" s="80">
        <f>HW35*10</f>
        <v>0</v>
      </c>
      <c r="HZ34" s="77" t="s">
        <v>13</v>
      </c>
      <c r="IA34" s="78"/>
      <c r="IB34" s="78"/>
      <c r="IC34" s="78"/>
      <c r="ID34" s="78"/>
      <c r="IE34" s="79" t="s">
        <v>25</v>
      </c>
      <c r="IF34" s="80">
        <f>IE35*10</f>
        <v>0</v>
      </c>
      <c r="IH34" s="77" t="s">
        <v>13</v>
      </c>
      <c r="II34" s="78"/>
      <c r="IJ34" s="78"/>
      <c r="IK34" s="78"/>
      <c r="IL34" s="78"/>
      <c r="IM34" s="79" t="s">
        <v>25</v>
      </c>
      <c r="IN34" s="80">
        <f>IM35*10</f>
        <v>0</v>
      </c>
      <c r="IP34" s="77" t="s">
        <v>13</v>
      </c>
      <c r="IQ34" s="78"/>
      <c r="IR34" s="78"/>
      <c r="IS34" s="78"/>
      <c r="IT34" s="78"/>
      <c r="IU34" s="79" t="s">
        <v>25</v>
      </c>
      <c r="IV34" s="80">
        <f>IU35*10</f>
        <v>0</v>
      </c>
      <c r="IX34" s="77" t="s">
        <v>13</v>
      </c>
      <c r="IY34" s="78"/>
      <c r="IZ34" s="78"/>
      <c r="JA34" s="78"/>
      <c r="JB34" s="78"/>
      <c r="JC34" s="79" t="s">
        <v>25</v>
      </c>
      <c r="JD34" s="80">
        <f>JC35*10</f>
        <v>0</v>
      </c>
      <c r="JF34" s="77" t="s">
        <v>13</v>
      </c>
      <c r="JG34" s="78"/>
      <c r="JH34" s="78"/>
      <c r="JI34" s="78"/>
      <c r="JJ34" s="78"/>
      <c r="JK34" s="79" t="s">
        <v>25</v>
      </c>
      <c r="JL34" s="80">
        <f>JK35*10</f>
        <v>0</v>
      </c>
      <c r="JN34" s="77" t="s">
        <v>13</v>
      </c>
      <c r="JO34" s="78"/>
      <c r="JP34" s="78"/>
      <c r="JQ34" s="78"/>
      <c r="JR34" s="78"/>
      <c r="JS34" s="79" t="s">
        <v>25</v>
      </c>
      <c r="JT34" s="80">
        <f>JS35*10</f>
        <v>0</v>
      </c>
      <c r="JV34" s="77" t="s">
        <v>13</v>
      </c>
      <c r="JW34" s="78"/>
      <c r="JX34" s="78"/>
      <c r="JY34" s="78"/>
      <c r="JZ34" s="78"/>
      <c r="KA34" s="79" t="s">
        <v>25</v>
      </c>
      <c r="KB34" s="80">
        <f>KA35*10</f>
        <v>0</v>
      </c>
      <c r="KD34" s="77" t="s">
        <v>13</v>
      </c>
      <c r="KE34" s="78"/>
      <c r="KF34" s="78"/>
      <c r="KG34" s="78"/>
      <c r="KH34" s="78"/>
      <c r="KI34" s="79" t="s">
        <v>25</v>
      </c>
      <c r="KJ34" s="80">
        <f>KI35*10</f>
        <v>0</v>
      </c>
      <c r="KL34" s="77" t="s">
        <v>13</v>
      </c>
      <c r="KM34" s="78"/>
      <c r="KN34" s="78"/>
      <c r="KO34" s="78"/>
      <c r="KP34" s="78"/>
      <c r="KQ34" s="79" t="s">
        <v>25</v>
      </c>
      <c r="KR34" s="80">
        <f>KQ35*10</f>
        <v>0</v>
      </c>
      <c r="KT34" s="77" t="s">
        <v>13</v>
      </c>
      <c r="KU34" s="78"/>
      <c r="KV34" s="78"/>
      <c r="KW34" s="78"/>
      <c r="KX34" s="78"/>
      <c r="KY34" s="79" t="s">
        <v>25</v>
      </c>
      <c r="KZ34" s="80">
        <f>KY35*10</f>
        <v>0</v>
      </c>
      <c r="LB34" s="77" t="s">
        <v>13</v>
      </c>
      <c r="LC34" s="78"/>
      <c r="LD34" s="78"/>
      <c r="LE34" s="78"/>
      <c r="LF34" s="78"/>
      <c r="LG34" s="79" t="s">
        <v>25</v>
      </c>
      <c r="LH34" s="80">
        <f>LG35*10</f>
        <v>0</v>
      </c>
      <c r="LJ34" s="77" t="s">
        <v>13</v>
      </c>
      <c r="LK34" s="78"/>
      <c r="LL34" s="78"/>
      <c r="LM34" s="78"/>
      <c r="LN34" s="78"/>
      <c r="LO34" s="79" t="s">
        <v>25</v>
      </c>
      <c r="LP34" s="80">
        <f>LO35*10</f>
        <v>0</v>
      </c>
    </row>
    <row r="35" spans="1:328" ht="240.65" customHeight="1" x14ac:dyDescent="0.35">
      <c r="A35" s="90" t="s">
        <v>145</v>
      </c>
      <c r="B35" s="90"/>
      <c r="C35" s="90"/>
      <c r="D35" s="90"/>
      <c r="E35" s="90"/>
      <c r="F35" s="41"/>
      <c r="G35" s="50"/>
      <c r="I35" s="91" t="s">
        <v>145</v>
      </c>
      <c r="J35" s="92"/>
      <c r="K35" s="92"/>
      <c r="L35" s="92"/>
      <c r="M35" s="92"/>
      <c r="N35" s="22"/>
      <c r="O35" s="84"/>
      <c r="P35" s="85"/>
      <c r="R35" s="91" t="s">
        <v>145</v>
      </c>
      <c r="S35" s="92"/>
      <c r="T35" s="92"/>
      <c r="U35" s="92"/>
      <c r="V35" s="92"/>
      <c r="W35" s="22"/>
      <c r="X35" s="85"/>
      <c r="Z35" s="91" t="s">
        <v>145</v>
      </c>
      <c r="AA35" s="92"/>
      <c r="AB35" s="92"/>
      <c r="AC35" s="92"/>
      <c r="AD35" s="92"/>
      <c r="AE35" s="22"/>
      <c r="AF35" s="85"/>
      <c r="AH35" s="91" t="s">
        <v>145</v>
      </c>
      <c r="AI35" s="92"/>
      <c r="AJ35" s="92"/>
      <c r="AK35" s="92"/>
      <c r="AL35" s="92"/>
      <c r="AM35" s="22"/>
      <c r="AN35" s="85"/>
      <c r="AP35" s="91" t="s">
        <v>145</v>
      </c>
      <c r="AQ35" s="92"/>
      <c r="AR35" s="92"/>
      <c r="AS35" s="92"/>
      <c r="AT35" s="92"/>
      <c r="AU35" s="22"/>
      <c r="AV35" s="85"/>
      <c r="AX35" s="91" t="s">
        <v>145</v>
      </c>
      <c r="AY35" s="92"/>
      <c r="AZ35" s="92"/>
      <c r="BA35" s="92"/>
      <c r="BB35" s="92"/>
      <c r="BC35" s="22"/>
      <c r="BD35" s="85"/>
      <c r="BF35" s="91" t="s">
        <v>145</v>
      </c>
      <c r="BG35" s="92"/>
      <c r="BH35" s="92"/>
      <c r="BI35" s="92"/>
      <c r="BJ35" s="92"/>
      <c r="BK35" s="22"/>
      <c r="BL35" s="85"/>
      <c r="BN35" s="91" t="s">
        <v>145</v>
      </c>
      <c r="BO35" s="92"/>
      <c r="BP35" s="92"/>
      <c r="BQ35" s="92"/>
      <c r="BR35" s="92"/>
      <c r="BS35" s="22"/>
      <c r="BT35" s="85"/>
      <c r="BV35" s="91" t="s">
        <v>145</v>
      </c>
      <c r="BW35" s="92"/>
      <c r="BX35" s="92"/>
      <c r="BY35" s="92"/>
      <c r="BZ35" s="92"/>
      <c r="CA35" s="22"/>
      <c r="CB35" s="85"/>
      <c r="CD35" s="91" t="s">
        <v>145</v>
      </c>
      <c r="CE35" s="92"/>
      <c r="CF35" s="92"/>
      <c r="CG35" s="92"/>
      <c r="CH35" s="92"/>
      <c r="CI35" s="22"/>
      <c r="CJ35" s="85"/>
      <c r="CL35" s="91" t="s">
        <v>145</v>
      </c>
      <c r="CM35" s="92"/>
      <c r="CN35" s="92"/>
      <c r="CO35" s="92"/>
      <c r="CP35" s="92"/>
      <c r="CQ35" s="22"/>
      <c r="CR35" s="85"/>
      <c r="CT35" s="91" t="s">
        <v>145</v>
      </c>
      <c r="CU35" s="92"/>
      <c r="CV35" s="92"/>
      <c r="CW35" s="92"/>
      <c r="CX35" s="92"/>
      <c r="CY35" s="22"/>
      <c r="CZ35" s="85"/>
      <c r="DB35" s="91" t="s">
        <v>145</v>
      </c>
      <c r="DC35" s="92"/>
      <c r="DD35" s="92"/>
      <c r="DE35" s="92"/>
      <c r="DF35" s="92"/>
      <c r="DG35" s="22"/>
      <c r="DH35" s="85"/>
      <c r="DJ35" s="91" t="s">
        <v>145</v>
      </c>
      <c r="DK35" s="92"/>
      <c r="DL35" s="92"/>
      <c r="DM35" s="92"/>
      <c r="DN35" s="92"/>
      <c r="DO35" s="22"/>
      <c r="DP35" s="85"/>
      <c r="DR35" s="91" t="s">
        <v>145</v>
      </c>
      <c r="DS35" s="92"/>
      <c r="DT35" s="92"/>
      <c r="DU35" s="92"/>
      <c r="DV35" s="92"/>
      <c r="DW35" s="22"/>
      <c r="DX35" s="85"/>
      <c r="DZ35" s="91" t="s">
        <v>145</v>
      </c>
      <c r="EA35" s="92"/>
      <c r="EB35" s="92"/>
      <c r="EC35" s="92"/>
      <c r="ED35" s="92"/>
      <c r="EE35" s="22"/>
      <c r="EF35" s="85"/>
      <c r="EH35" s="91" t="s">
        <v>145</v>
      </c>
      <c r="EI35" s="92"/>
      <c r="EJ35" s="92"/>
      <c r="EK35" s="92"/>
      <c r="EL35" s="92"/>
      <c r="EM35" s="22"/>
      <c r="EN35" s="85"/>
      <c r="EP35" s="91" t="s">
        <v>145</v>
      </c>
      <c r="EQ35" s="92"/>
      <c r="ER35" s="92"/>
      <c r="ES35" s="92"/>
      <c r="ET35" s="92"/>
      <c r="EU35" s="22"/>
      <c r="EV35" s="85"/>
      <c r="EX35" s="91" t="s">
        <v>145</v>
      </c>
      <c r="EY35" s="92"/>
      <c r="EZ35" s="92"/>
      <c r="FA35" s="92"/>
      <c r="FB35" s="92"/>
      <c r="FC35" s="22"/>
      <c r="FD35" s="85"/>
      <c r="FF35" s="91" t="s">
        <v>145</v>
      </c>
      <c r="FG35" s="92"/>
      <c r="FH35" s="92"/>
      <c r="FI35" s="92"/>
      <c r="FJ35" s="92"/>
      <c r="FK35" s="22"/>
      <c r="FL35" s="85"/>
      <c r="FN35" s="91" t="s">
        <v>145</v>
      </c>
      <c r="FO35" s="92"/>
      <c r="FP35" s="92"/>
      <c r="FQ35" s="92"/>
      <c r="FR35" s="92"/>
      <c r="FS35" s="22"/>
      <c r="FT35" s="85"/>
      <c r="FV35" s="91" t="s">
        <v>145</v>
      </c>
      <c r="FW35" s="92"/>
      <c r="FX35" s="92"/>
      <c r="FY35" s="92"/>
      <c r="FZ35" s="92"/>
      <c r="GA35" s="22"/>
      <c r="GB35" s="85"/>
      <c r="GD35" s="91" t="s">
        <v>145</v>
      </c>
      <c r="GE35" s="92"/>
      <c r="GF35" s="92"/>
      <c r="GG35" s="92"/>
      <c r="GH35" s="92"/>
      <c r="GI35" s="22"/>
      <c r="GJ35" s="85"/>
      <c r="GL35" s="91" t="s">
        <v>145</v>
      </c>
      <c r="GM35" s="92"/>
      <c r="GN35" s="92"/>
      <c r="GO35" s="92"/>
      <c r="GP35" s="92"/>
      <c r="GQ35" s="22"/>
      <c r="GR35" s="85"/>
      <c r="GT35" s="91" t="s">
        <v>145</v>
      </c>
      <c r="GU35" s="92"/>
      <c r="GV35" s="92"/>
      <c r="GW35" s="92"/>
      <c r="GX35" s="92"/>
      <c r="GY35" s="22"/>
      <c r="GZ35" s="85"/>
      <c r="HB35" s="91" t="s">
        <v>145</v>
      </c>
      <c r="HC35" s="92"/>
      <c r="HD35" s="92"/>
      <c r="HE35" s="92"/>
      <c r="HF35" s="92"/>
      <c r="HG35" s="22"/>
      <c r="HH35" s="85"/>
      <c r="HJ35" s="91" t="s">
        <v>145</v>
      </c>
      <c r="HK35" s="92"/>
      <c r="HL35" s="92"/>
      <c r="HM35" s="92"/>
      <c r="HN35" s="92"/>
      <c r="HO35" s="22"/>
      <c r="HP35" s="85"/>
      <c r="HR35" s="91" t="s">
        <v>145</v>
      </c>
      <c r="HS35" s="92"/>
      <c r="HT35" s="92"/>
      <c r="HU35" s="92"/>
      <c r="HV35" s="92"/>
      <c r="HW35" s="22"/>
      <c r="HX35" s="85"/>
      <c r="HZ35" s="91" t="s">
        <v>145</v>
      </c>
      <c r="IA35" s="92"/>
      <c r="IB35" s="92"/>
      <c r="IC35" s="92"/>
      <c r="ID35" s="92"/>
      <c r="IE35" s="22"/>
      <c r="IF35" s="85"/>
      <c r="IH35" s="91" t="s">
        <v>145</v>
      </c>
      <c r="II35" s="92"/>
      <c r="IJ35" s="92"/>
      <c r="IK35" s="92"/>
      <c r="IL35" s="92"/>
      <c r="IM35" s="22"/>
      <c r="IN35" s="85"/>
      <c r="IP35" s="91" t="s">
        <v>145</v>
      </c>
      <c r="IQ35" s="92"/>
      <c r="IR35" s="92"/>
      <c r="IS35" s="92"/>
      <c r="IT35" s="92"/>
      <c r="IU35" s="22"/>
      <c r="IV35" s="85"/>
      <c r="IX35" s="91" t="s">
        <v>145</v>
      </c>
      <c r="IY35" s="92"/>
      <c r="IZ35" s="92"/>
      <c r="JA35" s="92"/>
      <c r="JB35" s="92"/>
      <c r="JC35" s="22"/>
      <c r="JD35" s="85"/>
      <c r="JF35" s="91" t="s">
        <v>145</v>
      </c>
      <c r="JG35" s="92"/>
      <c r="JH35" s="92"/>
      <c r="JI35" s="92"/>
      <c r="JJ35" s="92"/>
      <c r="JK35" s="22"/>
      <c r="JL35" s="85"/>
      <c r="JN35" s="91" t="s">
        <v>145</v>
      </c>
      <c r="JO35" s="92"/>
      <c r="JP35" s="92"/>
      <c r="JQ35" s="92"/>
      <c r="JR35" s="92"/>
      <c r="JS35" s="22"/>
      <c r="JT35" s="85"/>
      <c r="JV35" s="91" t="s">
        <v>145</v>
      </c>
      <c r="JW35" s="92"/>
      <c r="JX35" s="92"/>
      <c r="JY35" s="92"/>
      <c r="JZ35" s="92"/>
      <c r="KA35" s="22"/>
      <c r="KB35" s="85"/>
      <c r="KD35" s="91" t="s">
        <v>145</v>
      </c>
      <c r="KE35" s="92"/>
      <c r="KF35" s="92"/>
      <c r="KG35" s="92"/>
      <c r="KH35" s="92"/>
      <c r="KI35" s="22"/>
      <c r="KJ35" s="85"/>
      <c r="KL35" s="91" t="s">
        <v>145</v>
      </c>
      <c r="KM35" s="92"/>
      <c r="KN35" s="92"/>
      <c r="KO35" s="92"/>
      <c r="KP35" s="92"/>
      <c r="KQ35" s="22"/>
      <c r="KR35" s="85"/>
      <c r="KT35" s="91" t="s">
        <v>145</v>
      </c>
      <c r="KU35" s="92"/>
      <c r="KV35" s="92"/>
      <c r="KW35" s="92"/>
      <c r="KX35" s="92"/>
      <c r="KY35" s="22"/>
      <c r="KZ35" s="85"/>
      <c r="LB35" s="91" t="s">
        <v>145</v>
      </c>
      <c r="LC35" s="92"/>
      <c r="LD35" s="92"/>
      <c r="LE35" s="92"/>
      <c r="LF35" s="92"/>
      <c r="LG35" s="22"/>
      <c r="LH35" s="85"/>
      <c r="LJ35" s="91" t="s">
        <v>145</v>
      </c>
      <c r="LK35" s="92"/>
      <c r="LL35" s="92"/>
      <c r="LM35" s="92"/>
      <c r="LN35" s="92"/>
      <c r="LO35" s="22"/>
      <c r="LP35" s="85"/>
    </row>
    <row r="36" spans="1:328" ht="29" x14ac:dyDescent="0.35">
      <c r="A36" s="52"/>
      <c r="B36" s="52"/>
      <c r="C36" s="52"/>
      <c r="D36" s="52"/>
      <c r="E36" s="52"/>
      <c r="F36" s="93" t="s">
        <v>111</v>
      </c>
      <c r="G36" s="94">
        <f>'Data Entry Page'!G19*0.15+'Data Entry Page'!G22*0.05+'Data Entry Page'!G25*0.15+'Data Entry Page'!G28*0.35+'Data Entry Page'!G34*0.3</f>
        <v>0</v>
      </c>
      <c r="I36" s="95"/>
      <c r="J36" s="96"/>
      <c r="K36" s="96"/>
      <c r="L36" s="96"/>
      <c r="M36" s="96"/>
      <c r="N36" s="97" t="s">
        <v>111</v>
      </c>
      <c r="O36" s="97"/>
      <c r="P36" s="98">
        <f>'Data Entry Page'!P19*0.15+'Data Entry Page'!P22*0.05+'Data Entry Page'!P25*0.15+'Data Entry Page'!P28*0.35+'Data Entry Page'!P34*0.3</f>
        <v>0</v>
      </c>
      <c r="R36" s="95"/>
      <c r="S36" s="96"/>
      <c r="T36" s="96"/>
      <c r="U36" s="96"/>
      <c r="V36" s="96"/>
      <c r="W36" s="97" t="s">
        <v>111</v>
      </c>
      <c r="X36" s="98">
        <f>'Data Entry Page'!X19*0.15+'Data Entry Page'!X22*0.05+'Data Entry Page'!X25*0.15+'Data Entry Page'!X28*0.35+'Data Entry Page'!X34*0.3</f>
        <v>0</v>
      </c>
      <c r="Z36" s="95"/>
      <c r="AA36" s="96"/>
      <c r="AB36" s="96"/>
      <c r="AC36" s="96"/>
      <c r="AD36" s="96"/>
      <c r="AE36" s="97" t="s">
        <v>111</v>
      </c>
      <c r="AF36" s="98">
        <f>'Data Entry Page'!AF19*0.15+'Data Entry Page'!AF22*0.05+'Data Entry Page'!AF25*0.15+'Data Entry Page'!AF28*0.35+'Data Entry Page'!AF34*0.3</f>
        <v>0</v>
      </c>
      <c r="AH36" s="95"/>
      <c r="AI36" s="96"/>
      <c r="AJ36" s="96"/>
      <c r="AK36" s="96"/>
      <c r="AL36" s="96"/>
      <c r="AM36" s="97" t="s">
        <v>111</v>
      </c>
      <c r="AN36" s="98">
        <f>'Data Entry Page'!AN19*0.15+'Data Entry Page'!AN22*0.05+'Data Entry Page'!AN25*0.15+'Data Entry Page'!AN28*0.35+'Data Entry Page'!AN34*0.3</f>
        <v>0</v>
      </c>
      <c r="AP36" s="95"/>
      <c r="AQ36" s="96"/>
      <c r="AR36" s="96"/>
      <c r="AS36" s="96"/>
      <c r="AT36" s="96"/>
      <c r="AU36" s="97" t="s">
        <v>111</v>
      </c>
      <c r="AV36" s="98">
        <f>'Data Entry Page'!AV19*0.15+'Data Entry Page'!AV22*0.05+'Data Entry Page'!AV25*0.15+'Data Entry Page'!AV28*0.35+'Data Entry Page'!AV34*0.3</f>
        <v>0</v>
      </c>
      <c r="AX36" s="95"/>
      <c r="AY36" s="96"/>
      <c r="AZ36" s="96"/>
      <c r="BA36" s="96"/>
      <c r="BB36" s="96"/>
      <c r="BC36" s="97" t="s">
        <v>111</v>
      </c>
      <c r="BD36" s="98">
        <f>'Data Entry Page'!BD19*0.15+'Data Entry Page'!BD22*0.05+'Data Entry Page'!BD25*0.15+'Data Entry Page'!BD28*0.35+'Data Entry Page'!BD34*0.3</f>
        <v>0</v>
      </c>
      <c r="BF36" s="95"/>
      <c r="BG36" s="96"/>
      <c r="BH36" s="96"/>
      <c r="BI36" s="96"/>
      <c r="BJ36" s="96"/>
      <c r="BK36" s="97" t="s">
        <v>111</v>
      </c>
      <c r="BL36" s="98">
        <f>'Data Entry Page'!BL19*0.15+'Data Entry Page'!BL22*0.05+'Data Entry Page'!BL25*0.15+'Data Entry Page'!BL28*0.35+'Data Entry Page'!BL34*0.3</f>
        <v>0</v>
      </c>
      <c r="BN36" s="95"/>
      <c r="BO36" s="96"/>
      <c r="BP36" s="96"/>
      <c r="BQ36" s="96"/>
      <c r="BR36" s="96"/>
      <c r="BS36" s="97" t="s">
        <v>111</v>
      </c>
      <c r="BT36" s="98">
        <f>'Data Entry Page'!BT19*0.15+'Data Entry Page'!BT22*0.05+'Data Entry Page'!BT25*0.15+'Data Entry Page'!BT28*0.35+'Data Entry Page'!BT34*0.3</f>
        <v>0</v>
      </c>
      <c r="BV36" s="95"/>
      <c r="BW36" s="96"/>
      <c r="BX36" s="96"/>
      <c r="BY36" s="96"/>
      <c r="BZ36" s="96"/>
      <c r="CA36" s="97" t="s">
        <v>111</v>
      </c>
      <c r="CB36" s="98">
        <f>'Data Entry Page'!CB19*0.15+'Data Entry Page'!CB22*0.05+'Data Entry Page'!CB25*0.15+'Data Entry Page'!CB28*0.35+'Data Entry Page'!CB34*0.3</f>
        <v>0</v>
      </c>
      <c r="CD36" s="95"/>
      <c r="CE36" s="96"/>
      <c r="CF36" s="96"/>
      <c r="CG36" s="96"/>
      <c r="CH36" s="96"/>
      <c r="CI36" s="97" t="s">
        <v>111</v>
      </c>
      <c r="CJ36" s="98">
        <f>'Data Entry Page'!CJ19*0.15+'Data Entry Page'!CJ22*0.05+'Data Entry Page'!CJ25*0.15+'Data Entry Page'!CJ28*0.35+'Data Entry Page'!CJ34*0.3</f>
        <v>0</v>
      </c>
      <c r="CL36" s="95"/>
      <c r="CM36" s="96"/>
      <c r="CN36" s="96"/>
      <c r="CO36" s="96"/>
      <c r="CP36" s="96"/>
      <c r="CQ36" s="97" t="s">
        <v>111</v>
      </c>
      <c r="CR36" s="98">
        <f>'Data Entry Page'!CR19*0.15+'Data Entry Page'!CR22*0.05+'Data Entry Page'!CR25*0.15+'Data Entry Page'!CR28*0.35+'Data Entry Page'!CR34*0.3</f>
        <v>0</v>
      </c>
      <c r="CT36" s="95"/>
      <c r="CU36" s="96"/>
      <c r="CV36" s="96"/>
      <c r="CW36" s="96"/>
      <c r="CX36" s="96"/>
      <c r="CY36" s="97" t="s">
        <v>111</v>
      </c>
      <c r="CZ36" s="98">
        <f>'Data Entry Page'!CZ19*0.15+'Data Entry Page'!CZ22*0.05+'Data Entry Page'!CZ25*0.15+'Data Entry Page'!CZ28*0.35+'Data Entry Page'!CZ34*0.3</f>
        <v>0</v>
      </c>
      <c r="DB36" s="95"/>
      <c r="DC36" s="96"/>
      <c r="DD36" s="96"/>
      <c r="DE36" s="96"/>
      <c r="DF36" s="96"/>
      <c r="DG36" s="97" t="s">
        <v>111</v>
      </c>
      <c r="DH36" s="98">
        <f>'Data Entry Page'!DH19*0.15+'Data Entry Page'!DH22*0.05+'Data Entry Page'!DH25*0.15+'Data Entry Page'!DH28*0.35+'Data Entry Page'!DH34*0.3</f>
        <v>0</v>
      </c>
      <c r="DJ36" s="95"/>
      <c r="DK36" s="96"/>
      <c r="DL36" s="96"/>
      <c r="DM36" s="96"/>
      <c r="DN36" s="96"/>
      <c r="DO36" s="97" t="s">
        <v>111</v>
      </c>
      <c r="DP36" s="98">
        <f>'Data Entry Page'!DP19*0.15+'Data Entry Page'!DP22*0.05+'Data Entry Page'!DP25*0.15+'Data Entry Page'!DP28*0.35+'Data Entry Page'!DP34*0.3</f>
        <v>0</v>
      </c>
      <c r="DR36" s="95"/>
      <c r="DS36" s="96"/>
      <c r="DT36" s="96"/>
      <c r="DU36" s="96"/>
      <c r="DV36" s="96"/>
      <c r="DW36" s="97" t="s">
        <v>111</v>
      </c>
      <c r="DX36" s="98">
        <f>'Data Entry Page'!DX19*0.15+'Data Entry Page'!DX22*0.05+'Data Entry Page'!DX25*0.15+'Data Entry Page'!DX28*0.35+'Data Entry Page'!DX34*0.3</f>
        <v>0</v>
      </c>
      <c r="DZ36" s="95"/>
      <c r="EA36" s="96"/>
      <c r="EB36" s="96"/>
      <c r="EC36" s="96"/>
      <c r="ED36" s="96"/>
      <c r="EE36" s="97" t="s">
        <v>111</v>
      </c>
      <c r="EF36" s="98">
        <f>'Data Entry Page'!EF19*0.15+'Data Entry Page'!EF22*0.05+'Data Entry Page'!EF25*0.15+'Data Entry Page'!EF28*0.35+'Data Entry Page'!EF34*0.3</f>
        <v>0</v>
      </c>
      <c r="EH36" s="95"/>
      <c r="EI36" s="96"/>
      <c r="EJ36" s="96"/>
      <c r="EK36" s="96"/>
      <c r="EL36" s="96"/>
      <c r="EM36" s="97" t="s">
        <v>111</v>
      </c>
      <c r="EN36" s="98">
        <f>'Data Entry Page'!EN19*0.15+'Data Entry Page'!EN22*0.05+'Data Entry Page'!EN25*0.15+'Data Entry Page'!EN28*0.35+'Data Entry Page'!EN34*0.3</f>
        <v>0</v>
      </c>
      <c r="EP36" s="95"/>
      <c r="EQ36" s="96"/>
      <c r="ER36" s="96"/>
      <c r="ES36" s="96"/>
      <c r="ET36" s="96"/>
      <c r="EU36" s="97" t="s">
        <v>111</v>
      </c>
      <c r="EV36" s="98">
        <f>'Data Entry Page'!EV19*0.15+'Data Entry Page'!EV22*0.05+'Data Entry Page'!EV25*0.15+'Data Entry Page'!EV28*0.35+'Data Entry Page'!EV34*0.3</f>
        <v>0</v>
      </c>
      <c r="EX36" s="95"/>
      <c r="EY36" s="96"/>
      <c r="EZ36" s="96"/>
      <c r="FA36" s="96"/>
      <c r="FB36" s="96"/>
      <c r="FC36" s="97" t="s">
        <v>111</v>
      </c>
      <c r="FD36" s="98">
        <f>'Data Entry Page'!FD19*0.15+'Data Entry Page'!FD22*0.05+'Data Entry Page'!FD25*0.15+'Data Entry Page'!FD28*0.35+'Data Entry Page'!FD34*0.3</f>
        <v>0</v>
      </c>
      <c r="FF36" s="95"/>
      <c r="FG36" s="96"/>
      <c r="FH36" s="96"/>
      <c r="FI36" s="96"/>
      <c r="FJ36" s="96"/>
      <c r="FK36" s="97" t="s">
        <v>111</v>
      </c>
      <c r="FL36" s="98">
        <f>'Data Entry Page'!FL19*0.15+'Data Entry Page'!FL22*0.05+'Data Entry Page'!FL25*0.15+'Data Entry Page'!FL28*0.35+'Data Entry Page'!FL34*0.3</f>
        <v>0</v>
      </c>
      <c r="FN36" s="95"/>
      <c r="FO36" s="96"/>
      <c r="FP36" s="96"/>
      <c r="FQ36" s="96"/>
      <c r="FR36" s="96"/>
      <c r="FS36" s="97" t="s">
        <v>111</v>
      </c>
      <c r="FT36" s="98">
        <f>'Data Entry Page'!FT19*0.15+'Data Entry Page'!FT22*0.05+'Data Entry Page'!FT25*0.15+'Data Entry Page'!FT28*0.35+'Data Entry Page'!FT34*0.3</f>
        <v>0</v>
      </c>
      <c r="FV36" s="95"/>
      <c r="FW36" s="96"/>
      <c r="FX36" s="96"/>
      <c r="FY36" s="96"/>
      <c r="FZ36" s="96"/>
      <c r="GA36" s="97" t="s">
        <v>111</v>
      </c>
      <c r="GB36" s="98">
        <f>'Data Entry Page'!GB19*0.15+'Data Entry Page'!GB22*0.05+'Data Entry Page'!GB25*0.15+'Data Entry Page'!GB28*0.35+'Data Entry Page'!GB34*0.3</f>
        <v>0</v>
      </c>
      <c r="GD36" s="95"/>
      <c r="GE36" s="96"/>
      <c r="GF36" s="96"/>
      <c r="GG36" s="96"/>
      <c r="GH36" s="96"/>
      <c r="GI36" s="97" t="s">
        <v>111</v>
      </c>
      <c r="GJ36" s="98">
        <f>'Data Entry Page'!GJ19*0.15+'Data Entry Page'!GJ22*0.05+'Data Entry Page'!GJ25*0.15+'Data Entry Page'!GJ28*0.35+'Data Entry Page'!GJ34*0.3</f>
        <v>0</v>
      </c>
      <c r="GL36" s="95"/>
      <c r="GM36" s="96"/>
      <c r="GN36" s="96"/>
      <c r="GO36" s="96"/>
      <c r="GP36" s="96"/>
      <c r="GQ36" s="97" t="s">
        <v>111</v>
      </c>
      <c r="GR36" s="98">
        <f>'Data Entry Page'!GR19*0.15+'Data Entry Page'!GR22*0.05+'Data Entry Page'!GR25*0.15+'Data Entry Page'!GR28*0.35+'Data Entry Page'!GR34*0.3</f>
        <v>0</v>
      </c>
      <c r="GT36" s="95"/>
      <c r="GU36" s="96"/>
      <c r="GV36" s="96"/>
      <c r="GW36" s="96"/>
      <c r="GX36" s="96"/>
      <c r="GY36" s="97" t="s">
        <v>111</v>
      </c>
      <c r="GZ36" s="98">
        <f>'Data Entry Page'!GZ19*0.15+'Data Entry Page'!GZ22*0.05+'Data Entry Page'!GZ25*0.15+'Data Entry Page'!GZ28*0.35+'Data Entry Page'!GZ34*0.3</f>
        <v>0</v>
      </c>
      <c r="HB36" s="95"/>
      <c r="HC36" s="96"/>
      <c r="HD36" s="96"/>
      <c r="HE36" s="96"/>
      <c r="HF36" s="96"/>
      <c r="HG36" s="97" t="s">
        <v>111</v>
      </c>
      <c r="HH36" s="98">
        <f>'Data Entry Page'!HH19*0.15+'Data Entry Page'!HH22*0.05+'Data Entry Page'!HH25*0.15+'Data Entry Page'!HH28*0.35+'Data Entry Page'!HH34*0.3</f>
        <v>0</v>
      </c>
      <c r="HJ36" s="95"/>
      <c r="HK36" s="96"/>
      <c r="HL36" s="96"/>
      <c r="HM36" s="96"/>
      <c r="HN36" s="96"/>
      <c r="HO36" s="97" t="s">
        <v>111</v>
      </c>
      <c r="HP36" s="98">
        <f>'Data Entry Page'!HP19*0.15+'Data Entry Page'!HP22*0.05+'Data Entry Page'!HP25*0.15+'Data Entry Page'!HP28*0.35+'Data Entry Page'!HP34*0.3</f>
        <v>0</v>
      </c>
      <c r="HR36" s="95"/>
      <c r="HS36" s="96"/>
      <c r="HT36" s="96"/>
      <c r="HU36" s="96"/>
      <c r="HV36" s="96"/>
      <c r="HW36" s="97" t="s">
        <v>111</v>
      </c>
      <c r="HX36" s="98">
        <f>'Data Entry Page'!HX19*0.15+'Data Entry Page'!HX22*0.05+'Data Entry Page'!HX25*0.15+'Data Entry Page'!HX28*0.35+'Data Entry Page'!HX34*0.3</f>
        <v>0</v>
      </c>
      <c r="HZ36" s="95"/>
      <c r="IA36" s="96"/>
      <c r="IB36" s="96"/>
      <c r="IC36" s="96"/>
      <c r="ID36" s="96"/>
      <c r="IE36" s="97" t="s">
        <v>111</v>
      </c>
      <c r="IF36" s="98">
        <f>'Data Entry Page'!IF19*0.15+'Data Entry Page'!IF22*0.05+'Data Entry Page'!IF25*0.15+'Data Entry Page'!IF28*0.35+'Data Entry Page'!IF34*0.3</f>
        <v>0</v>
      </c>
      <c r="IH36" s="95"/>
      <c r="II36" s="96"/>
      <c r="IJ36" s="96"/>
      <c r="IK36" s="96"/>
      <c r="IL36" s="96"/>
      <c r="IM36" s="97" t="s">
        <v>111</v>
      </c>
      <c r="IN36" s="98">
        <f>'Data Entry Page'!IN19*0.15+'Data Entry Page'!IN22*0.05+'Data Entry Page'!IN25*0.15+'Data Entry Page'!IN28*0.35+'Data Entry Page'!IN34*0.3</f>
        <v>0</v>
      </c>
      <c r="IP36" s="95"/>
      <c r="IQ36" s="96"/>
      <c r="IR36" s="96"/>
      <c r="IS36" s="96"/>
      <c r="IT36" s="96"/>
      <c r="IU36" s="97" t="s">
        <v>111</v>
      </c>
      <c r="IV36" s="98">
        <f>'Data Entry Page'!IV19*0.15+'Data Entry Page'!IV22*0.05+'Data Entry Page'!IV25*0.15+'Data Entry Page'!IV28*0.35+'Data Entry Page'!IV34*0.3</f>
        <v>0</v>
      </c>
      <c r="IX36" s="95"/>
      <c r="IY36" s="96"/>
      <c r="IZ36" s="96"/>
      <c r="JA36" s="96"/>
      <c r="JB36" s="96"/>
      <c r="JC36" s="97" t="s">
        <v>111</v>
      </c>
      <c r="JD36" s="98">
        <f>'Data Entry Page'!JD19*0.15+'Data Entry Page'!JD22*0.05+'Data Entry Page'!JD25*0.15+'Data Entry Page'!JD28*0.35+'Data Entry Page'!JD34*0.3</f>
        <v>0</v>
      </c>
      <c r="JF36" s="95"/>
      <c r="JG36" s="96"/>
      <c r="JH36" s="96"/>
      <c r="JI36" s="96"/>
      <c r="JJ36" s="96"/>
      <c r="JK36" s="97" t="s">
        <v>111</v>
      </c>
      <c r="JL36" s="98">
        <f>'Data Entry Page'!JL19*0.15+'Data Entry Page'!JL22*0.05+'Data Entry Page'!JL25*0.15+'Data Entry Page'!JL28*0.35+'Data Entry Page'!JL34*0.3</f>
        <v>0</v>
      </c>
      <c r="JN36" s="95"/>
      <c r="JO36" s="96"/>
      <c r="JP36" s="96"/>
      <c r="JQ36" s="96"/>
      <c r="JR36" s="96"/>
      <c r="JS36" s="97" t="s">
        <v>111</v>
      </c>
      <c r="JT36" s="98">
        <f>'Data Entry Page'!JT19*0.15+'Data Entry Page'!JT22*0.05+'Data Entry Page'!JT25*0.15+'Data Entry Page'!JT28*0.35+'Data Entry Page'!JT34*0.3</f>
        <v>0</v>
      </c>
      <c r="JV36" s="95"/>
      <c r="JW36" s="96"/>
      <c r="JX36" s="96"/>
      <c r="JY36" s="96"/>
      <c r="JZ36" s="96"/>
      <c r="KA36" s="97" t="s">
        <v>111</v>
      </c>
      <c r="KB36" s="98">
        <f>'Data Entry Page'!KB19*0.15+'Data Entry Page'!KB22*0.05+'Data Entry Page'!KB25*0.15+'Data Entry Page'!KB28*0.35+'Data Entry Page'!KB34*0.3</f>
        <v>0</v>
      </c>
      <c r="KD36" s="95"/>
      <c r="KE36" s="96"/>
      <c r="KF36" s="96"/>
      <c r="KG36" s="96"/>
      <c r="KH36" s="96"/>
      <c r="KI36" s="97" t="s">
        <v>111</v>
      </c>
      <c r="KJ36" s="98">
        <f>'Data Entry Page'!KJ19*0.15+'Data Entry Page'!KJ22*0.05+'Data Entry Page'!KJ25*0.15+'Data Entry Page'!KJ28*0.35+'Data Entry Page'!KJ34*0.3</f>
        <v>0</v>
      </c>
      <c r="KL36" s="95"/>
      <c r="KM36" s="96"/>
      <c r="KN36" s="96"/>
      <c r="KO36" s="96"/>
      <c r="KP36" s="96"/>
      <c r="KQ36" s="97" t="s">
        <v>111</v>
      </c>
      <c r="KR36" s="98">
        <f>'Data Entry Page'!KR19*0.15+'Data Entry Page'!KR22*0.05+'Data Entry Page'!KR25*0.15+'Data Entry Page'!KR28*0.35+'Data Entry Page'!KR34*0.3</f>
        <v>0</v>
      </c>
      <c r="KT36" s="95"/>
      <c r="KU36" s="96"/>
      <c r="KV36" s="96"/>
      <c r="KW36" s="96"/>
      <c r="KX36" s="96"/>
      <c r="KY36" s="97" t="s">
        <v>111</v>
      </c>
      <c r="KZ36" s="98">
        <f>'Data Entry Page'!KZ19*0.15+'Data Entry Page'!KZ22*0.05+'Data Entry Page'!KZ25*0.15+'Data Entry Page'!KZ28*0.35+'Data Entry Page'!KZ34*0.3</f>
        <v>0</v>
      </c>
      <c r="LB36" s="95"/>
      <c r="LC36" s="96"/>
      <c r="LD36" s="96"/>
      <c r="LE36" s="96"/>
      <c r="LF36" s="96"/>
      <c r="LG36" s="97" t="s">
        <v>111</v>
      </c>
      <c r="LH36" s="98">
        <f>'Data Entry Page'!LH19*0.15+'Data Entry Page'!LH22*0.05+'Data Entry Page'!LH25*0.15+'Data Entry Page'!LH28*0.35+'Data Entry Page'!LH34*0.3</f>
        <v>0</v>
      </c>
      <c r="LJ36" s="95"/>
      <c r="LK36" s="96"/>
      <c r="LL36" s="96"/>
      <c r="LM36" s="96"/>
      <c r="LN36" s="96"/>
      <c r="LO36" s="97" t="s">
        <v>111</v>
      </c>
      <c r="LP36" s="98">
        <f>'Data Entry Page'!LP19*0.15+'Data Entry Page'!LP22*0.05+'Data Entry Page'!LP25*0.15+'Data Entry Page'!LP28*0.35+'Data Entry Page'!LP34*0.3</f>
        <v>0</v>
      </c>
    </row>
  </sheetData>
  <sheetProtection algorithmName="SHA-512" hashValue="6FBRDlSPbGkXFNwBYEB4zeXLNn3JAjiR3VhkDxfefx/UyQ51aajC56ykKX5ulDGJ3l21WMuWTlDd4LJ/eJmsLQ==" saltValue="wGaXSdREpZuIdp1BKewMaw==" spinCount="100000" sheet="1" objects="1" scenarios="1"/>
  <mergeCells count="741">
    <mergeCell ref="A18:E18"/>
    <mergeCell ref="A19:E19"/>
    <mergeCell ref="A20:E20"/>
    <mergeCell ref="A21:E21"/>
    <mergeCell ref="A31:E31"/>
    <mergeCell ref="I32:M32"/>
    <mergeCell ref="I33:M33"/>
    <mergeCell ref="I34:M34"/>
    <mergeCell ref="I35:M35"/>
    <mergeCell ref="I29:M29"/>
    <mergeCell ref="I30:M30"/>
    <mergeCell ref="I31:M31"/>
    <mergeCell ref="A32:E32"/>
    <mergeCell ref="A33:E33"/>
    <mergeCell ref="A34:E34"/>
    <mergeCell ref="A35:E35"/>
    <mergeCell ref="A22:E22"/>
    <mergeCell ref="A23:E23"/>
    <mergeCell ref="A24:E24"/>
    <mergeCell ref="A25:E25"/>
    <mergeCell ref="A26:E26"/>
    <mergeCell ref="A27:E27"/>
    <mergeCell ref="A28:E28"/>
    <mergeCell ref="A29:E29"/>
    <mergeCell ref="A30:E30"/>
    <mergeCell ref="R18:V18"/>
    <mergeCell ref="Z18:AD18"/>
    <mergeCell ref="R19:V19"/>
    <mergeCell ref="Z19:AD19"/>
    <mergeCell ref="R20:V20"/>
    <mergeCell ref="Z20:AD20"/>
    <mergeCell ref="I26:M26"/>
    <mergeCell ref="I27:M27"/>
    <mergeCell ref="I28:M28"/>
    <mergeCell ref="I18:M18"/>
    <mergeCell ref="I19:M19"/>
    <mergeCell ref="I20:M20"/>
    <mergeCell ref="I21:M21"/>
    <mergeCell ref="I22:M22"/>
    <mergeCell ref="I23:M23"/>
    <mergeCell ref="I24:M24"/>
    <mergeCell ref="I25:M25"/>
    <mergeCell ref="R21:V21"/>
    <mergeCell ref="Z21:AD21"/>
    <mergeCell ref="R22:V22"/>
    <mergeCell ref="Z22:AD22"/>
    <mergeCell ref="R23:V23"/>
    <mergeCell ref="Z23:AD23"/>
    <mergeCell ref="R27:V27"/>
    <mergeCell ref="R34:V34"/>
    <mergeCell ref="Z34:AD34"/>
    <mergeCell ref="R35:V35"/>
    <mergeCell ref="Z35:AD35"/>
    <mergeCell ref="R30:V30"/>
    <mergeCell ref="Z30:AD30"/>
    <mergeCell ref="R31:V31"/>
    <mergeCell ref="Z31:AD31"/>
    <mergeCell ref="R32:V32"/>
    <mergeCell ref="Z32:AD32"/>
    <mergeCell ref="R33:V33"/>
    <mergeCell ref="Z33:AD33"/>
    <mergeCell ref="Z27:AD27"/>
    <mergeCell ref="R28:V28"/>
    <mergeCell ref="Z28:AD28"/>
    <mergeCell ref="R29:V29"/>
    <mergeCell ref="Z29:AD29"/>
    <mergeCell ref="R24:V24"/>
    <mergeCell ref="Z24:AD24"/>
    <mergeCell ref="R25:V25"/>
    <mergeCell ref="Z25:AD25"/>
    <mergeCell ref="R26:V26"/>
    <mergeCell ref="Z26:AD26"/>
    <mergeCell ref="AH20:AL20"/>
    <mergeCell ref="AP20:AT20"/>
    <mergeCell ref="AX20:BB20"/>
    <mergeCell ref="AH24:AL24"/>
    <mergeCell ref="AP24:AT24"/>
    <mergeCell ref="AX24:BB24"/>
    <mergeCell ref="BF20:BJ20"/>
    <mergeCell ref="AH21:AL21"/>
    <mergeCell ref="AP21:AT21"/>
    <mergeCell ref="AX21:BB21"/>
    <mergeCell ref="BF21:BJ21"/>
    <mergeCell ref="AH18:AL18"/>
    <mergeCell ref="AP18:AT18"/>
    <mergeCell ref="AX18:BB18"/>
    <mergeCell ref="BF18:BJ18"/>
    <mergeCell ref="AH19:AL19"/>
    <mergeCell ref="AP19:AT19"/>
    <mergeCell ref="AX19:BB19"/>
    <mergeCell ref="BF19:BJ19"/>
    <mergeCell ref="BF24:BJ24"/>
    <mergeCell ref="AH25:AL25"/>
    <mergeCell ref="AP25:AT25"/>
    <mergeCell ref="AX25:BB25"/>
    <mergeCell ref="BF25:BJ25"/>
    <mergeCell ref="AH22:AL22"/>
    <mergeCell ref="AP22:AT22"/>
    <mergeCell ref="AX22:BB22"/>
    <mergeCell ref="BF22:BJ22"/>
    <mergeCell ref="AH23:AL23"/>
    <mergeCell ref="AP23:AT23"/>
    <mergeCell ref="AX23:BB23"/>
    <mergeCell ref="BF23:BJ23"/>
    <mergeCell ref="AH29:AL29"/>
    <mergeCell ref="AP29:AT29"/>
    <mergeCell ref="AX29:BB29"/>
    <mergeCell ref="BF29:BJ29"/>
    <mergeCell ref="AH26:AL26"/>
    <mergeCell ref="AP26:AT26"/>
    <mergeCell ref="AX26:BB26"/>
    <mergeCell ref="BF26:BJ26"/>
    <mergeCell ref="AH27:AL27"/>
    <mergeCell ref="AP27:AT27"/>
    <mergeCell ref="AX27:BB27"/>
    <mergeCell ref="BF27:BJ27"/>
    <mergeCell ref="AH35:AL35"/>
    <mergeCell ref="AP35:AT35"/>
    <mergeCell ref="AX35:BB35"/>
    <mergeCell ref="BF35:BJ35"/>
    <mergeCell ref="AH32:AL32"/>
    <mergeCell ref="AP32:AT32"/>
    <mergeCell ref="AX32:BB32"/>
    <mergeCell ref="BF32:BJ32"/>
    <mergeCell ref="AH33:AL33"/>
    <mergeCell ref="AP33:AT33"/>
    <mergeCell ref="AX33:BB33"/>
    <mergeCell ref="BF33:BJ33"/>
    <mergeCell ref="BN18:BR18"/>
    <mergeCell ref="BV18:BZ18"/>
    <mergeCell ref="CD18:CH18"/>
    <mergeCell ref="CL18:CP18"/>
    <mergeCell ref="BN19:BR19"/>
    <mergeCell ref="BV19:BZ19"/>
    <mergeCell ref="CD19:CH19"/>
    <mergeCell ref="CL19:CP19"/>
    <mergeCell ref="AH34:AL34"/>
    <mergeCell ref="AP34:AT34"/>
    <mergeCell ref="AX34:BB34"/>
    <mergeCell ref="BF34:BJ34"/>
    <mergeCell ref="AH30:AL30"/>
    <mergeCell ref="AP30:AT30"/>
    <mergeCell ref="AX30:BB30"/>
    <mergeCell ref="BF30:BJ30"/>
    <mergeCell ref="AH31:AL31"/>
    <mergeCell ref="AP31:AT31"/>
    <mergeCell ref="AX31:BB31"/>
    <mergeCell ref="BF31:BJ31"/>
    <mergeCell ref="AH28:AL28"/>
    <mergeCell ref="AP28:AT28"/>
    <mergeCell ref="AX28:BB28"/>
    <mergeCell ref="BF28:BJ28"/>
    <mergeCell ref="BN22:BR22"/>
    <mergeCell ref="BV22:BZ22"/>
    <mergeCell ref="CD22:CH22"/>
    <mergeCell ref="CL22:CP22"/>
    <mergeCell ref="BN23:BR23"/>
    <mergeCell ref="BV23:BZ23"/>
    <mergeCell ref="CD23:CH23"/>
    <mergeCell ref="CL23:CP23"/>
    <mergeCell ref="BN20:BR20"/>
    <mergeCell ref="BV20:BZ20"/>
    <mergeCell ref="CD20:CH20"/>
    <mergeCell ref="CL20:CP20"/>
    <mergeCell ref="BN21:BR21"/>
    <mergeCell ref="BV21:BZ21"/>
    <mergeCell ref="CD21:CH21"/>
    <mergeCell ref="CL21:CP21"/>
    <mergeCell ref="BV27:BZ27"/>
    <mergeCell ref="CD27:CH27"/>
    <mergeCell ref="CL27:CP27"/>
    <mergeCell ref="BN24:BR24"/>
    <mergeCell ref="BV24:BZ24"/>
    <mergeCell ref="CD24:CH24"/>
    <mergeCell ref="CL24:CP24"/>
    <mergeCell ref="BN25:BR25"/>
    <mergeCell ref="BV25:BZ25"/>
    <mergeCell ref="CD25:CH25"/>
    <mergeCell ref="CL25:CP25"/>
    <mergeCell ref="BN35:BR35"/>
    <mergeCell ref="BV35:BZ35"/>
    <mergeCell ref="CD35:CH35"/>
    <mergeCell ref="CL35:CP35"/>
    <mergeCell ref="BN32:BR32"/>
    <mergeCell ref="BV32:BZ32"/>
    <mergeCell ref="CD32:CH32"/>
    <mergeCell ref="CL32:CP32"/>
    <mergeCell ref="BN33:BR33"/>
    <mergeCell ref="BV33:BZ33"/>
    <mergeCell ref="CD33:CH33"/>
    <mergeCell ref="CL33:CP33"/>
    <mergeCell ref="BN34:BR34"/>
    <mergeCell ref="BV34:BZ34"/>
    <mergeCell ref="CD34:CH34"/>
    <mergeCell ref="CL34:CP34"/>
    <mergeCell ref="BN30:BR30"/>
    <mergeCell ref="BV30:BZ30"/>
    <mergeCell ref="CD30:CH30"/>
    <mergeCell ref="CL30:CP30"/>
    <mergeCell ref="BN31:BR31"/>
    <mergeCell ref="BV31:BZ31"/>
    <mergeCell ref="CD31:CH31"/>
    <mergeCell ref="CL31:CP31"/>
    <mergeCell ref="CT20:CX20"/>
    <mergeCell ref="CT24:CX24"/>
    <mergeCell ref="CT29:CX29"/>
    <mergeCell ref="BN28:BR28"/>
    <mergeCell ref="BV28:BZ28"/>
    <mergeCell ref="CD28:CH28"/>
    <mergeCell ref="CL28:CP28"/>
    <mergeCell ref="BN29:BR29"/>
    <mergeCell ref="BV29:BZ29"/>
    <mergeCell ref="CD29:CH29"/>
    <mergeCell ref="CL29:CP29"/>
    <mergeCell ref="BN26:BR26"/>
    <mergeCell ref="BV26:BZ26"/>
    <mergeCell ref="CD26:CH26"/>
    <mergeCell ref="CL26:CP26"/>
    <mergeCell ref="BN27:BR27"/>
    <mergeCell ref="DB20:DF20"/>
    <mergeCell ref="DJ20:DN20"/>
    <mergeCell ref="DR20:DV20"/>
    <mergeCell ref="CT21:CX21"/>
    <mergeCell ref="DB21:DF21"/>
    <mergeCell ref="DJ21:DN21"/>
    <mergeCell ref="DR21:DV21"/>
    <mergeCell ref="CT18:CX18"/>
    <mergeCell ref="DB18:DF18"/>
    <mergeCell ref="DJ18:DN18"/>
    <mergeCell ref="DR18:DV18"/>
    <mergeCell ref="CT19:CX19"/>
    <mergeCell ref="DB19:DF19"/>
    <mergeCell ref="DJ19:DN19"/>
    <mergeCell ref="DR19:DV19"/>
    <mergeCell ref="DB24:DF24"/>
    <mergeCell ref="DJ24:DN24"/>
    <mergeCell ref="DR24:DV24"/>
    <mergeCell ref="CT25:CX25"/>
    <mergeCell ref="DB25:DF25"/>
    <mergeCell ref="DJ25:DN25"/>
    <mergeCell ref="DR25:DV25"/>
    <mergeCell ref="CT22:CX22"/>
    <mergeCell ref="DB22:DF22"/>
    <mergeCell ref="DJ22:DN22"/>
    <mergeCell ref="DR22:DV22"/>
    <mergeCell ref="CT23:CX23"/>
    <mergeCell ref="DB23:DF23"/>
    <mergeCell ref="DJ23:DN23"/>
    <mergeCell ref="DR23:DV23"/>
    <mergeCell ref="DB29:DF29"/>
    <mergeCell ref="DJ29:DN29"/>
    <mergeCell ref="DR29:DV29"/>
    <mergeCell ref="CT26:CX26"/>
    <mergeCell ref="DB26:DF26"/>
    <mergeCell ref="DJ26:DN26"/>
    <mergeCell ref="DR26:DV26"/>
    <mergeCell ref="CT27:CX27"/>
    <mergeCell ref="DB27:DF27"/>
    <mergeCell ref="DJ27:DN27"/>
    <mergeCell ref="DR27:DV27"/>
    <mergeCell ref="CT35:CX35"/>
    <mergeCell ref="DB35:DF35"/>
    <mergeCell ref="DJ35:DN35"/>
    <mergeCell ref="DR35:DV35"/>
    <mergeCell ref="CT32:CX32"/>
    <mergeCell ref="DB32:DF32"/>
    <mergeCell ref="DJ32:DN32"/>
    <mergeCell ref="DR32:DV32"/>
    <mergeCell ref="CT33:CX33"/>
    <mergeCell ref="DB33:DF33"/>
    <mergeCell ref="DJ33:DN33"/>
    <mergeCell ref="DR33:DV33"/>
    <mergeCell ref="DZ18:ED18"/>
    <mergeCell ref="EH18:EL18"/>
    <mergeCell ref="EP18:ET18"/>
    <mergeCell ref="EX18:FB18"/>
    <mergeCell ref="DZ19:ED19"/>
    <mergeCell ref="EH19:EL19"/>
    <mergeCell ref="EP19:ET19"/>
    <mergeCell ref="EX19:FB19"/>
    <mergeCell ref="CT34:CX34"/>
    <mergeCell ref="DB34:DF34"/>
    <mergeCell ref="DJ34:DN34"/>
    <mergeCell ref="DR34:DV34"/>
    <mergeCell ref="CT30:CX30"/>
    <mergeCell ref="DB30:DF30"/>
    <mergeCell ref="DJ30:DN30"/>
    <mergeCell ref="DR30:DV30"/>
    <mergeCell ref="CT31:CX31"/>
    <mergeCell ref="DB31:DF31"/>
    <mergeCell ref="DJ31:DN31"/>
    <mergeCell ref="DR31:DV31"/>
    <mergeCell ref="CT28:CX28"/>
    <mergeCell ref="DB28:DF28"/>
    <mergeCell ref="DJ28:DN28"/>
    <mergeCell ref="DR28:DV28"/>
    <mergeCell ref="DZ22:ED22"/>
    <mergeCell ref="EH22:EL22"/>
    <mergeCell ref="EP22:ET22"/>
    <mergeCell ref="EX22:FB22"/>
    <mergeCell ref="DZ23:ED23"/>
    <mergeCell ref="EH23:EL23"/>
    <mergeCell ref="EP23:ET23"/>
    <mergeCell ref="EX23:FB23"/>
    <mergeCell ref="DZ20:ED20"/>
    <mergeCell ref="EH20:EL20"/>
    <mergeCell ref="EP20:ET20"/>
    <mergeCell ref="EX20:FB20"/>
    <mergeCell ref="DZ21:ED21"/>
    <mergeCell ref="EH21:EL21"/>
    <mergeCell ref="EP21:ET21"/>
    <mergeCell ref="EX21:FB21"/>
    <mergeCell ref="EH27:EL27"/>
    <mergeCell ref="EP27:ET27"/>
    <mergeCell ref="EX27:FB27"/>
    <mergeCell ref="DZ24:ED24"/>
    <mergeCell ref="EH24:EL24"/>
    <mergeCell ref="EP24:ET24"/>
    <mergeCell ref="EX24:FB24"/>
    <mergeCell ref="DZ25:ED25"/>
    <mergeCell ref="EH25:EL25"/>
    <mergeCell ref="EP25:ET25"/>
    <mergeCell ref="EX25:FB25"/>
    <mergeCell ref="DZ35:ED35"/>
    <mergeCell ref="EH35:EL35"/>
    <mergeCell ref="EP35:ET35"/>
    <mergeCell ref="EX35:FB35"/>
    <mergeCell ref="DZ32:ED32"/>
    <mergeCell ref="EH32:EL32"/>
    <mergeCell ref="EP32:ET32"/>
    <mergeCell ref="EX32:FB32"/>
    <mergeCell ref="DZ33:ED33"/>
    <mergeCell ref="EH33:EL33"/>
    <mergeCell ref="EP33:ET33"/>
    <mergeCell ref="EX33:FB33"/>
    <mergeCell ref="DZ34:ED34"/>
    <mergeCell ref="EH34:EL34"/>
    <mergeCell ref="EP34:ET34"/>
    <mergeCell ref="EX34:FB34"/>
    <mergeCell ref="DZ30:ED30"/>
    <mergeCell ref="EH30:EL30"/>
    <mergeCell ref="EP30:ET30"/>
    <mergeCell ref="EX30:FB30"/>
    <mergeCell ref="DZ31:ED31"/>
    <mergeCell ref="EH31:EL31"/>
    <mergeCell ref="EP31:ET31"/>
    <mergeCell ref="EX31:FB31"/>
    <mergeCell ref="FF20:FJ20"/>
    <mergeCell ref="FF24:FJ24"/>
    <mergeCell ref="FF29:FJ29"/>
    <mergeCell ref="DZ28:ED28"/>
    <mergeCell ref="EH28:EL28"/>
    <mergeCell ref="EP28:ET28"/>
    <mergeCell ref="EX28:FB28"/>
    <mergeCell ref="DZ29:ED29"/>
    <mergeCell ref="EH29:EL29"/>
    <mergeCell ref="EP29:ET29"/>
    <mergeCell ref="EX29:FB29"/>
    <mergeCell ref="DZ26:ED26"/>
    <mergeCell ref="EH26:EL26"/>
    <mergeCell ref="EP26:ET26"/>
    <mergeCell ref="EX26:FB26"/>
    <mergeCell ref="DZ27:ED27"/>
    <mergeCell ref="FN20:FR20"/>
    <mergeCell ref="FV20:FZ20"/>
    <mergeCell ref="GD20:GH20"/>
    <mergeCell ref="FF21:FJ21"/>
    <mergeCell ref="FN21:FR21"/>
    <mergeCell ref="FV21:FZ21"/>
    <mergeCell ref="GD21:GH21"/>
    <mergeCell ref="FF18:FJ18"/>
    <mergeCell ref="FN18:FR18"/>
    <mergeCell ref="FV18:FZ18"/>
    <mergeCell ref="GD18:GH18"/>
    <mergeCell ref="FF19:FJ19"/>
    <mergeCell ref="FN19:FR19"/>
    <mergeCell ref="FV19:FZ19"/>
    <mergeCell ref="GD19:GH19"/>
    <mergeCell ref="FN24:FR24"/>
    <mergeCell ref="FV24:FZ24"/>
    <mergeCell ref="GD24:GH24"/>
    <mergeCell ref="FF25:FJ25"/>
    <mergeCell ref="FN25:FR25"/>
    <mergeCell ref="FV25:FZ25"/>
    <mergeCell ref="GD25:GH25"/>
    <mergeCell ref="FF22:FJ22"/>
    <mergeCell ref="FN22:FR22"/>
    <mergeCell ref="FV22:FZ22"/>
    <mergeCell ref="GD22:GH22"/>
    <mergeCell ref="FF23:FJ23"/>
    <mergeCell ref="FN23:FR23"/>
    <mergeCell ref="FV23:FZ23"/>
    <mergeCell ref="GD23:GH23"/>
    <mergeCell ref="FN29:FR29"/>
    <mergeCell ref="FV29:FZ29"/>
    <mergeCell ref="GD29:GH29"/>
    <mergeCell ref="FF26:FJ26"/>
    <mergeCell ref="FN26:FR26"/>
    <mergeCell ref="FV26:FZ26"/>
    <mergeCell ref="GD26:GH26"/>
    <mergeCell ref="FF27:FJ27"/>
    <mergeCell ref="FN27:FR27"/>
    <mergeCell ref="FV27:FZ27"/>
    <mergeCell ref="GD27:GH27"/>
    <mergeCell ref="FF35:FJ35"/>
    <mergeCell ref="FN35:FR35"/>
    <mergeCell ref="FV35:FZ35"/>
    <mergeCell ref="GD35:GH35"/>
    <mergeCell ref="FF32:FJ32"/>
    <mergeCell ref="FN32:FR32"/>
    <mergeCell ref="FV32:FZ32"/>
    <mergeCell ref="GD32:GH32"/>
    <mergeCell ref="FF33:FJ33"/>
    <mergeCell ref="FN33:FR33"/>
    <mergeCell ref="FV33:FZ33"/>
    <mergeCell ref="GD33:GH33"/>
    <mergeCell ref="GL18:GP18"/>
    <mergeCell ref="GT18:GX18"/>
    <mergeCell ref="HB18:HF18"/>
    <mergeCell ref="HJ18:HN18"/>
    <mergeCell ref="GL19:GP19"/>
    <mergeCell ref="GT19:GX19"/>
    <mergeCell ref="HB19:HF19"/>
    <mergeCell ref="HJ19:HN19"/>
    <mergeCell ref="FF34:FJ34"/>
    <mergeCell ref="FN34:FR34"/>
    <mergeCell ref="FV34:FZ34"/>
    <mergeCell ref="GD34:GH34"/>
    <mergeCell ref="FF30:FJ30"/>
    <mergeCell ref="FN30:FR30"/>
    <mergeCell ref="FV30:FZ30"/>
    <mergeCell ref="GD30:GH30"/>
    <mergeCell ref="FF31:FJ31"/>
    <mergeCell ref="FN31:FR31"/>
    <mergeCell ref="FV31:FZ31"/>
    <mergeCell ref="GD31:GH31"/>
    <mergeCell ref="FF28:FJ28"/>
    <mergeCell ref="FN28:FR28"/>
    <mergeCell ref="FV28:FZ28"/>
    <mergeCell ref="GD28:GH28"/>
    <mergeCell ref="GT23:GX23"/>
    <mergeCell ref="HB23:HF23"/>
    <mergeCell ref="HJ23:HN23"/>
    <mergeCell ref="GL20:GP20"/>
    <mergeCell ref="GT20:GX20"/>
    <mergeCell ref="HB20:HF20"/>
    <mergeCell ref="HJ20:HN20"/>
    <mergeCell ref="GL21:GP21"/>
    <mergeCell ref="GT21:GX21"/>
    <mergeCell ref="HB21:HF21"/>
    <mergeCell ref="HJ21:HN21"/>
    <mergeCell ref="GL35:GP35"/>
    <mergeCell ref="GT35:GX35"/>
    <mergeCell ref="HB35:HF35"/>
    <mergeCell ref="HJ35:HN35"/>
    <mergeCell ref="GL32:GP32"/>
    <mergeCell ref="GT32:GX32"/>
    <mergeCell ref="HB32:HF32"/>
    <mergeCell ref="HJ32:HN32"/>
    <mergeCell ref="GL33:GP33"/>
    <mergeCell ref="GT33:GX33"/>
    <mergeCell ref="HB33:HF33"/>
    <mergeCell ref="HJ33:HN33"/>
    <mergeCell ref="GL34:GP34"/>
    <mergeCell ref="GT34:GX34"/>
    <mergeCell ref="HB34:HF34"/>
    <mergeCell ref="HJ34:HN34"/>
    <mergeCell ref="GL31:GP31"/>
    <mergeCell ref="GT31:GX31"/>
    <mergeCell ref="HB31:HF31"/>
    <mergeCell ref="HJ31:HN31"/>
    <mergeCell ref="HR20:HV20"/>
    <mergeCell ref="HR24:HV24"/>
    <mergeCell ref="HR29:HV29"/>
    <mergeCell ref="GL28:GP28"/>
    <mergeCell ref="GT28:GX28"/>
    <mergeCell ref="HB28:HF28"/>
    <mergeCell ref="HJ28:HN28"/>
    <mergeCell ref="GL29:GP29"/>
    <mergeCell ref="GT29:GX29"/>
    <mergeCell ref="HB29:HF29"/>
    <mergeCell ref="HJ29:HN29"/>
    <mergeCell ref="GL26:GP26"/>
    <mergeCell ref="GT26:GX26"/>
    <mergeCell ref="HB26:HF26"/>
    <mergeCell ref="HJ26:HN26"/>
    <mergeCell ref="GL27:GP27"/>
    <mergeCell ref="GT27:GX27"/>
    <mergeCell ref="HB27:HF27"/>
    <mergeCell ref="HJ27:HN27"/>
    <mergeCell ref="GL24:GP24"/>
    <mergeCell ref="HR18:HV18"/>
    <mergeCell ref="HZ18:ID18"/>
    <mergeCell ref="IH18:IL18"/>
    <mergeCell ref="IP18:IT18"/>
    <mergeCell ref="HR19:HV19"/>
    <mergeCell ref="HZ19:ID19"/>
    <mergeCell ref="IH19:IL19"/>
    <mergeCell ref="IP19:IT19"/>
    <mergeCell ref="GL30:GP30"/>
    <mergeCell ref="GT30:GX30"/>
    <mergeCell ref="HB30:HF30"/>
    <mergeCell ref="HJ30:HN30"/>
    <mergeCell ref="GT24:GX24"/>
    <mergeCell ref="HB24:HF24"/>
    <mergeCell ref="HJ24:HN24"/>
    <mergeCell ref="GL25:GP25"/>
    <mergeCell ref="GT25:GX25"/>
    <mergeCell ref="HB25:HF25"/>
    <mergeCell ref="HJ25:HN25"/>
    <mergeCell ref="GL22:GP22"/>
    <mergeCell ref="GT22:GX22"/>
    <mergeCell ref="HB22:HF22"/>
    <mergeCell ref="HJ22:HN22"/>
    <mergeCell ref="GL23:GP23"/>
    <mergeCell ref="HR22:HV22"/>
    <mergeCell ref="HZ22:ID22"/>
    <mergeCell ref="IH22:IL22"/>
    <mergeCell ref="IP22:IT22"/>
    <mergeCell ref="HR23:HV23"/>
    <mergeCell ref="HZ23:ID23"/>
    <mergeCell ref="IH23:IL23"/>
    <mergeCell ref="IP23:IT23"/>
    <mergeCell ref="HZ20:ID20"/>
    <mergeCell ref="IH20:IL20"/>
    <mergeCell ref="IP20:IT20"/>
    <mergeCell ref="HR21:HV21"/>
    <mergeCell ref="HZ21:ID21"/>
    <mergeCell ref="IH21:IL21"/>
    <mergeCell ref="IP21:IT21"/>
    <mergeCell ref="HR26:HV26"/>
    <mergeCell ref="HZ26:ID26"/>
    <mergeCell ref="IH26:IL26"/>
    <mergeCell ref="IP26:IT26"/>
    <mergeCell ref="HR27:HV27"/>
    <mergeCell ref="HZ27:ID27"/>
    <mergeCell ref="IH27:IL27"/>
    <mergeCell ref="IP27:IT27"/>
    <mergeCell ref="HZ24:ID24"/>
    <mergeCell ref="IH24:IL24"/>
    <mergeCell ref="IP24:IT24"/>
    <mergeCell ref="HR25:HV25"/>
    <mergeCell ref="HZ25:ID25"/>
    <mergeCell ref="IH25:IL25"/>
    <mergeCell ref="IP25:IT25"/>
    <mergeCell ref="HR28:HV28"/>
    <mergeCell ref="HZ28:ID28"/>
    <mergeCell ref="IH28:IL28"/>
    <mergeCell ref="IP28:IT28"/>
    <mergeCell ref="HR35:HV35"/>
    <mergeCell ref="HZ35:ID35"/>
    <mergeCell ref="IH35:IL35"/>
    <mergeCell ref="IP35:IT35"/>
    <mergeCell ref="HR32:HV32"/>
    <mergeCell ref="HZ32:ID32"/>
    <mergeCell ref="IH32:IL32"/>
    <mergeCell ref="IP32:IT32"/>
    <mergeCell ref="HR33:HV33"/>
    <mergeCell ref="HZ33:ID33"/>
    <mergeCell ref="IH33:IL33"/>
    <mergeCell ref="IP33:IT33"/>
    <mergeCell ref="HZ29:ID29"/>
    <mergeCell ref="IH29:IL29"/>
    <mergeCell ref="IP29:IT29"/>
    <mergeCell ref="HR34:HV34"/>
    <mergeCell ref="HZ34:ID34"/>
    <mergeCell ref="IH34:IL34"/>
    <mergeCell ref="IP34:IT34"/>
    <mergeCell ref="HR30:HV30"/>
    <mergeCell ref="HZ30:ID30"/>
    <mergeCell ref="IH30:IL30"/>
    <mergeCell ref="IP30:IT30"/>
    <mergeCell ref="HR31:HV31"/>
    <mergeCell ref="HZ31:ID31"/>
    <mergeCell ref="IH31:IL31"/>
    <mergeCell ref="IP31:IT31"/>
    <mergeCell ref="IX20:JB20"/>
    <mergeCell ref="JF20:JJ20"/>
    <mergeCell ref="JN20:JR20"/>
    <mergeCell ref="JV20:JZ20"/>
    <mergeCell ref="IX21:JB21"/>
    <mergeCell ref="JF21:JJ21"/>
    <mergeCell ref="JN21:JR21"/>
    <mergeCell ref="JV21:JZ21"/>
    <mergeCell ref="IX18:JB18"/>
    <mergeCell ref="JF18:JJ18"/>
    <mergeCell ref="JN18:JR18"/>
    <mergeCell ref="JV18:JZ18"/>
    <mergeCell ref="IX19:JB19"/>
    <mergeCell ref="JF19:JJ19"/>
    <mergeCell ref="JN19:JR19"/>
    <mergeCell ref="JV19:JZ19"/>
    <mergeCell ref="IX35:JB35"/>
    <mergeCell ref="JF35:JJ35"/>
    <mergeCell ref="JN35:JR35"/>
    <mergeCell ref="JV35:JZ35"/>
    <mergeCell ref="IX32:JB32"/>
    <mergeCell ref="JF32:JJ32"/>
    <mergeCell ref="JN32:JR32"/>
    <mergeCell ref="JV32:JZ32"/>
    <mergeCell ref="IX33:JB33"/>
    <mergeCell ref="JF33:JJ33"/>
    <mergeCell ref="JN33:JR33"/>
    <mergeCell ref="JV33:JZ33"/>
    <mergeCell ref="IX34:JB34"/>
    <mergeCell ref="JF34:JJ34"/>
    <mergeCell ref="JN34:JR34"/>
    <mergeCell ref="JV34:JZ34"/>
    <mergeCell ref="KD29:KH29"/>
    <mergeCell ref="IX28:JB28"/>
    <mergeCell ref="JF28:JJ28"/>
    <mergeCell ref="JN28:JR28"/>
    <mergeCell ref="JV28:JZ28"/>
    <mergeCell ref="IX29:JB29"/>
    <mergeCell ref="JF29:JJ29"/>
    <mergeCell ref="JN29:JR29"/>
    <mergeCell ref="JV29:JZ29"/>
    <mergeCell ref="IX22:JB22"/>
    <mergeCell ref="JF22:JJ22"/>
    <mergeCell ref="JN22:JR22"/>
    <mergeCell ref="JV22:JZ22"/>
    <mergeCell ref="IX23:JB23"/>
    <mergeCell ref="IX31:JB31"/>
    <mergeCell ref="JF31:JJ31"/>
    <mergeCell ref="JN31:JR31"/>
    <mergeCell ref="JV31:JZ31"/>
    <mergeCell ref="IX26:JB26"/>
    <mergeCell ref="JF26:JJ26"/>
    <mergeCell ref="JN26:JR26"/>
    <mergeCell ref="JV26:JZ26"/>
    <mergeCell ref="IX27:JB27"/>
    <mergeCell ref="JF27:JJ27"/>
    <mergeCell ref="JN27:JR27"/>
    <mergeCell ref="JV27:JZ27"/>
    <mergeCell ref="IX24:JB24"/>
    <mergeCell ref="JF23:JJ23"/>
    <mergeCell ref="JN23:JR23"/>
    <mergeCell ref="JV23:JZ23"/>
    <mergeCell ref="IX30:JB30"/>
    <mergeCell ref="JF30:JJ30"/>
    <mergeCell ref="JN30:JR30"/>
    <mergeCell ref="JV30:JZ30"/>
    <mergeCell ref="JF24:JJ24"/>
    <mergeCell ref="JN24:JR24"/>
    <mergeCell ref="JV24:JZ24"/>
    <mergeCell ref="IX25:JB25"/>
    <mergeCell ref="JF25:JJ25"/>
    <mergeCell ref="JN25:JR25"/>
    <mergeCell ref="JV25:JZ25"/>
    <mergeCell ref="KL20:KP20"/>
    <mergeCell ref="KT20:KX20"/>
    <mergeCell ref="LB20:LF20"/>
    <mergeCell ref="KD21:KH21"/>
    <mergeCell ref="KL21:KP21"/>
    <mergeCell ref="KT21:KX21"/>
    <mergeCell ref="LB21:LF21"/>
    <mergeCell ref="KD18:KH18"/>
    <mergeCell ref="KL18:KP18"/>
    <mergeCell ref="KT18:KX18"/>
    <mergeCell ref="LB18:LF18"/>
    <mergeCell ref="KD19:KH19"/>
    <mergeCell ref="KL19:KP19"/>
    <mergeCell ref="KT19:KX19"/>
    <mergeCell ref="LB19:LF19"/>
    <mergeCell ref="KD20:KH20"/>
    <mergeCell ref="KL24:KP24"/>
    <mergeCell ref="KT24:KX24"/>
    <mergeCell ref="LB24:LF24"/>
    <mergeCell ref="KD25:KH25"/>
    <mergeCell ref="KL25:KP25"/>
    <mergeCell ref="KT25:KX25"/>
    <mergeCell ref="LB25:LF25"/>
    <mergeCell ref="KD22:KH22"/>
    <mergeCell ref="KL22:KP22"/>
    <mergeCell ref="KT22:KX22"/>
    <mergeCell ref="LB22:LF22"/>
    <mergeCell ref="KD23:KH23"/>
    <mergeCell ref="KL23:KP23"/>
    <mergeCell ref="KT23:KX23"/>
    <mergeCell ref="LB23:LF23"/>
    <mergeCell ref="KD24:KH24"/>
    <mergeCell ref="KL35:KP35"/>
    <mergeCell ref="KT35:KX35"/>
    <mergeCell ref="LB35:LF35"/>
    <mergeCell ref="KD32:KH32"/>
    <mergeCell ref="KL32:KP32"/>
    <mergeCell ref="KT32:KX32"/>
    <mergeCell ref="LB32:LF32"/>
    <mergeCell ref="KD33:KH33"/>
    <mergeCell ref="KL33:KP33"/>
    <mergeCell ref="KT33:KX33"/>
    <mergeCell ref="LB33:LF33"/>
    <mergeCell ref="LB34:LF34"/>
    <mergeCell ref="K1:L1"/>
    <mergeCell ref="F10:L10"/>
    <mergeCell ref="LJ34:LN34"/>
    <mergeCell ref="LJ35:LN35"/>
    <mergeCell ref="LJ32:LN32"/>
    <mergeCell ref="LJ33:LN33"/>
    <mergeCell ref="LJ30:LN30"/>
    <mergeCell ref="LJ31:LN31"/>
    <mergeCell ref="LJ22:LN22"/>
    <mergeCell ref="LJ23:LN23"/>
    <mergeCell ref="LJ20:LN20"/>
    <mergeCell ref="LJ21:LN21"/>
    <mergeCell ref="LJ18:LN18"/>
    <mergeCell ref="LJ19:LN19"/>
    <mergeCell ref="LJ28:LN28"/>
    <mergeCell ref="LJ29:LN29"/>
    <mergeCell ref="LJ26:LN26"/>
    <mergeCell ref="LJ27:LN27"/>
    <mergeCell ref="LJ24:LN24"/>
    <mergeCell ref="KD28:KH28"/>
    <mergeCell ref="KL28:KP28"/>
    <mergeCell ref="KT28:KX28"/>
    <mergeCell ref="LB28:LF28"/>
    <mergeCell ref="KD35:KH35"/>
    <mergeCell ref="LJ25:LN25"/>
    <mergeCell ref="KD34:KH34"/>
    <mergeCell ref="KL34:KP34"/>
    <mergeCell ref="KT34:KX34"/>
    <mergeCell ref="KD31:KH31"/>
    <mergeCell ref="KL31:KP31"/>
    <mergeCell ref="KT31:KX31"/>
    <mergeCell ref="LB31:LF31"/>
    <mergeCell ref="O8:P8"/>
    <mergeCell ref="KL29:KP29"/>
    <mergeCell ref="KT29:KX29"/>
    <mergeCell ref="LB29:LF29"/>
    <mergeCell ref="KD30:KH30"/>
    <mergeCell ref="KL30:KP30"/>
    <mergeCell ref="KT30:KX30"/>
    <mergeCell ref="LB30:LF30"/>
    <mergeCell ref="KD26:KH26"/>
    <mergeCell ref="KL26:KP26"/>
    <mergeCell ref="KT26:KX26"/>
    <mergeCell ref="LB26:LF26"/>
    <mergeCell ref="KD27:KH27"/>
    <mergeCell ref="KL27:KP27"/>
    <mergeCell ref="KT27:KX27"/>
    <mergeCell ref="LB27:LF27"/>
  </mergeCells>
  <dataValidations count="5">
    <dataValidation type="whole" allowBlank="1" showInputMessage="1" showErrorMessage="1" sqref="B2:B6 B8:B13" xr:uid="{00000000-0002-0000-0100-000000000000}">
      <formula1>0</formula1>
      <formula2>20</formula2>
    </dataValidation>
    <dataValidation type="whole" allowBlank="1" showInputMessage="1" showErrorMessage="1" sqref="F20:F21 F23:F24 F26:F27 F29:F31 N20:O21 N23:O24 N26:O27 KY20:KY21 W20:W21 W23:W24 W26:W27 N29:O31 LO20:LO21 LO23:LO24 LO26:LO27 W29:W31 AE20:AE21 AE23:AE24 AE26:AE27 LO29:LO31 AU20:AU21 AU23:AU24 AU26:AU27 AE29:AE31 BC20:BC21 BC23:BC24 BC26:BC27 AU29:AU31 BK20:BK21 BK23:BK24 BK26:BK27 BC29:BC31 BS20:BS21 BS23:BS24 BS26:BS27 BK29:BK31 CA20:CA21 CA23:CA24 CA26:CA27 BS29:BS31 CI20:CI21 CI23:CI24 CI26:CI27 CA29:CA31 CQ20:CQ21 CQ23:CQ24 CQ26:CQ27 CI29:CI31 CY20:CY21 CY23:CY24 CY26:CY27 KI20:KI21 DG20:DG21 DG23:DG24 DG26:DG27 CQ29:CQ31 DO20:DO21 DO23:DO24 DO26:DO27 CY29:CY31 DW20:DW21 DW23:DW24 DW26:DW27 DG29:DG31 EE20:EE21 EE23:EE24 EE26:EE27 DW29:DW31 EM20:EM21 EM23:EM24 EM26:EM27 DO29:DO31 EU20:EU21 EU23:EU24 EU26:EU27 EE29:EE31 FC20:FC21 FC23:FC24 FC26:FC27 EM29:EM31 FK20:FK21 FK23:FK24 FK26:FK27 EU29:EU31 FS20:FS21 FS23:FS24 FS26:FS27 FC29:FC31 AM20:AM21 AM23:AM24 AM26:AM27 FK29:FK31 LG20:LG21 LG23:LG24 LG26:LG27 FS29:FS31 GQ20:GQ21 GQ23:GQ24 GQ26:GQ27 AM29:AM31 GY20:GY21 GY23:GY24 GY26:GY27 LG29:LG31 GA20:GA21 GA23:GA24 GA26:GA27 GQ29:GQ31 HG20:HG21 HG23:HG24 HG26:HG27 GY29:GY31 HO20:HO21 HO23:HO24 HO26:HO27 GA29:GA31 HW20:HW21 HW23:HW24 HW26:HW27 HG29:HG31 IE20:IE21 IE23:IE24 IE26:IE27 HO29:HO31 IM20:IM21 IM23:IM24 IM26:IM27 HW29:HW31 IU20:IU21 IU23:IU24 IU26:IU27 IE29:IE31 JC20:JC21 JC23:JC24 JC26:JC27 IM29:IM31 JK20:JK21 JK23:JK24 JK26:JK27 IU29:IU31 JS20:JS21 JS23:JS24 JS26:JS27 JK29:JK31 KA20:KA21 KA23:KA24 KA26:KA27 JS29:JS31 KI23:KI24 KI26:KI27 KI29:KI31 KA29:KA31 KQ20:KQ21 KQ23:KQ24 KQ26:KQ27 JC29:JC31 KY23:KY24 KY26:KY27 KY29:KY31 KQ29:KQ31 GI20:GI21 GI23:GI24 GI26:GI27 GI29:GI31" xr:uid="{00000000-0002-0000-0100-000001000000}">
      <formula1>0</formula1>
      <formula2>100</formula2>
    </dataValidation>
    <dataValidation type="whole" allowBlank="1" showInputMessage="1" showErrorMessage="1" sqref="F32:F33 F35 KY35 N35:O35 N32:O33 W35 W32:W33 KI35 LO32:LO33 AE35 AE32:AE33 AU35 AU32:AU33 BC35 BC32:BC33 BK35 BK32:BK33 BS35 BS32:BS33 CA35 CA32:CA33 CI35 CI32:CI33 CQ35 LO35 CY35 CQ32:CQ33 DG35 CY32:CY33 DO35 DG32:DG33 DW35 DW32:DW33 EE35 DO32:DO33 EM35 EE32:EE33 EU35 EM32:EM33 FC35 EU32:EU33 FK35 FC32:FC33 FS35 FK32:FK33 AM35 FS32:FS33 GI35 AM32:AM33 GQ35 LG32:LG33 GY35 GQ32:GQ33 GA35 GY32:GY33 HG35 GA32:GA33 HO35 HG32:HG33 HW35 HO32:HO33 IE35 HW32:HW33 IM35 IE32:IE33 IU35 IM32:IM33 JC35 IU32:IU33 JK35 JK32:JK33 JS35 JS32:JS33 KA35 KA32:KA33 KI32:KI33 JC32:JC33 KQ35 KQ32:KQ33 KY32:KY33 LG35 GI32:GI33 M2:P7" xr:uid="{00000000-0002-0000-0100-000002000000}">
      <formula1>0</formula1>
      <formula2>10</formula2>
    </dataValidation>
    <dataValidation type="whole" allowBlank="1" showInputMessage="1" showErrorMessage="1" sqref="B15" xr:uid="{4EDFC9D6-C025-4490-8911-7DB87B6D938A}">
      <formula1>0</formula1>
      <formula2>50</formula2>
    </dataValidation>
    <dataValidation type="whole" allowBlank="1" showInputMessage="1" showErrorMessage="1" sqref="B14 B7 G2:G7" xr:uid="{CDBC077C-4A87-41AD-8371-BC9F405D167A}">
      <formula1>0</formula1>
      <formula2>25</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47"/>
  <sheetViews>
    <sheetView workbookViewId="0">
      <selection activeCell="D3" sqref="D3"/>
    </sheetView>
  </sheetViews>
  <sheetFormatPr defaultRowHeight="14.5" x14ac:dyDescent="0.35"/>
  <cols>
    <col min="2" max="2" width="15" customWidth="1"/>
    <col min="3" max="3" width="12.453125" customWidth="1"/>
    <col min="4" max="4" width="10" style="26" customWidth="1"/>
    <col min="5" max="5" width="11.26953125" customWidth="1"/>
    <col min="6" max="6" width="10.54296875" style="3" customWidth="1"/>
    <col min="7" max="15" width="11.26953125" customWidth="1"/>
  </cols>
  <sheetData>
    <row r="1" spans="1:17" ht="58" x14ac:dyDescent="0.35">
      <c r="A1" s="9" t="s">
        <v>66</v>
      </c>
      <c r="B1" s="3"/>
      <c r="C1" s="2" t="s">
        <v>159</v>
      </c>
      <c r="D1" s="24" t="s">
        <v>157</v>
      </c>
      <c r="E1" s="2" t="s">
        <v>4</v>
      </c>
      <c r="F1" s="28" t="s">
        <v>107</v>
      </c>
      <c r="G1" s="36" t="s">
        <v>118</v>
      </c>
      <c r="H1" s="34" t="s">
        <v>117</v>
      </c>
      <c r="I1" s="31" t="s">
        <v>119</v>
      </c>
      <c r="J1" s="38" t="s">
        <v>120</v>
      </c>
      <c r="K1" s="35" t="s">
        <v>121</v>
      </c>
      <c r="L1" s="37" t="s">
        <v>122</v>
      </c>
      <c r="M1" s="33" t="s">
        <v>123</v>
      </c>
      <c r="N1" s="35" t="s">
        <v>124</v>
      </c>
      <c r="O1" s="32" t="s">
        <v>125</v>
      </c>
    </row>
    <row r="2" spans="1:17" x14ac:dyDescent="0.35">
      <c r="A2" t="s">
        <v>5</v>
      </c>
      <c r="B2" s="3"/>
      <c r="C2" s="5"/>
      <c r="D2" s="25" t="e">
        <f>IF('Analysis Page'!E2="",NA(),'Analysis Page'!E2*100)</f>
        <v>#N/A</v>
      </c>
      <c r="E2" s="8" t="e">
        <f>IF('Data Entry Page'!$G$36=0,NA(),'Data Entry Page'!$G$36)</f>
        <v>#N/A</v>
      </c>
      <c r="F2" s="29" t="e">
        <f>IF('Analysis Page'!I2="",NA(),'Analysis Page'!I2*100)</f>
        <v>#N/A</v>
      </c>
      <c r="G2" s="8" t="e">
        <f>IF('Data Entry Page'!$F$20="",NA(),'Data Entry Page'!$G$19*0.4+'Data Entry Page'!$G$22*0.2+'Data Entry Page'!$G$25*0.4)</f>
        <v>#N/A</v>
      </c>
      <c r="H2" s="8" t="str">
        <f>IF('Data Entry Page'!$F$20="","",'Data Entry Page'!$G$19*0.4+'Data Entry Page'!$G$22*0.2+'Data Entry Page'!$G$25*0.4)</f>
        <v/>
      </c>
      <c r="I2" s="8" t="e">
        <f>IF(H2="",NA(),H2)</f>
        <v>#N/A</v>
      </c>
      <c r="J2" s="8" t="e">
        <f>IF('Data Entry Page'!$F$29="",NA(),'Data Entry Page'!$G$28)</f>
        <v>#N/A</v>
      </c>
      <c r="K2" s="8" t="str">
        <f>IF('Data Entry Page'!$F$29="","",'Data Entry Page'!$G$28)</f>
        <v/>
      </c>
      <c r="L2" s="4" t="e">
        <f>IF(K2="",NA(),K2)</f>
        <v>#N/A</v>
      </c>
      <c r="M2" s="8" t="e">
        <f>IF('Data Entry Page'!$F$35="",NA(),'Data Entry Page'!$G$34)</f>
        <v>#N/A</v>
      </c>
      <c r="N2" s="8" t="str">
        <f>IF('Data Entry Page'!$F$35="","",'Data Entry Page'!$G$34)</f>
        <v/>
      </c>
      <c r="O2" s="8" t="e">
        <f>IF(N2="",NA(),N2)</f>
        <v>#N/A</v>
      </c>
      <c r="P2" s="21" t="s">
        <v>108</v>
      </c>
      <c r="Q2" s="21" t="s">
        <v>109</v>
      </c>
    </row>
    <row r="3" spans="1:17" x14ac:dyDescent="0.35">
      <c r="A3" t="s">
        <v>26</v>
      </c>
      <c r="B3" s="5" t="s">
        <v>0</v>
      </c>
      <c r="C3" s="6" t="e">
        <f>IF('Data Entry Page'!B2="",NA(),('Data Entry Page'!B2/20)*100)</f>
        <v>#N/A</v>
      </c>
      <c r="D3" s="25" t="e">
        <f>IF('Analysis Page'!E3="",NA(),'Analysis Page'!E3*100)</f>
        <v>#N/A</v>
      </c>
      <c r="E3" s="8" t="e">
        <f>IF('Data Entry Page'!$P$36=0,NA(),'Data Entry Page'!$P$36)</f>
        <v>#N/A</v>
      </c>
      <c r="F3" s="30" t="e">
        <f>IF('Analysis Page'!I3="",NA(),'Analysis Page'!I3*100)</f>
        <v>#N/A</v>
      </c>
      <c r="G3" s="8" t="e">
        <f>IF('Data Entry Page'!$N$20="",NA(),'Data Entry Page'!$P$19*0.4+'Data Entry Page'!$P$22*0.2+'Data Entry Page'!$P$25*0.4)</f>
        <v>#N/A</v>
      </c>
      <c r="H3" s="8" t="str">
        <f>IF('Data Entry Page'!$N$20="","",'Data Entry Page'!$P$19*0.4+'Data Entry Page'!$P$22*0.2+'Data Entry Page'!$P$25*0.4)</f>
        <v/>
      </c>
      <c r="I3" s="8" t="e">
        <f>IF(H3="",NA(),AVERAGE($H$2:H3))</f>
        <v>#N/A</v>
      </c>
      <c r="J3" s="8" t="e">
        <f>IF('Data Entry Page'!$N$29="",NA(),'Data Entry Page'!$P$28)</f>
        <v>#N/A</v>
      </c>
      <c r="K3" s="8" t="str">
        <f>IF('Data Entry Page'!$N$29="","",'Data Entry Page'!$P$28)</f>
        <v/>
      </c>
      <c r="L3" s="4" t="e">
        <f>IF(K3="",NA(),AVERAGE($K$2:K3))</f>
        <v>#N/A</v>
      </c>
      <c r="M3" s="8" t="e">
        <f>IF('Data Entry Page'!$N$35="",NA(),'Data Entry Page'!$P$34)</f>
        <v>#N/A</v>
      </c>
      <c r="N3" s="8" t="str">
        <f>IF('Data Entry Page'!$N$35="","",'Data Entry Page'!$P$34)</f>
        <v/>
      </c>
      <c r="O3" s="8" t="e">
        <f>IF(N3="",NA(),AVERAGE($N$2:N3))</f>
        <v>#N/A</v>
      </c>
    </row>
    <row r="4" spans="1:17" x14ac:dyDescent="0.35">
      <c r="A4" t="s">
        <v>27</v>
      </c>
      <c r="B4" s="5"/>
      <c r="C4" s="5"/>
      <c r="D4" s="25" t="e">
        <f>IF('Analysis Page'!E4="",NA(),'Analysis Page'!E4*100)</f>
        <v>#N/A</v>
      </c>
      <c r="E4" s="8" t="e">
        <f>IF('Data Entry Page'!$X$36=0,NA(),'Data Entry Page'!$X$36)</f>
        <v>#N/A</v>
      </c>
      <c r="F4" s="30" t="e">
        <f>IF('Analysis Page'!I4="",NA(),'Analysis Page'!I4*100)</f>
        <v>#N/A</v>
      </c>
      <c r="G4" s="8" t="e">
        <f>IF('Data Entry Page'!$W$20="",NA(),'Data Entry Page'!$X$19*0.4+'Data Entry Page'!$X$22*0.2+'Data Entry Page'!$X$25*0.4)</f>
        <v>#N/A</v>
      </c>
      <c r="H4" s="8" t="str">
        <f>IF('Data Entry Page'!$W$20="","",'Data Entry Page'!$X$19*0.4+'Data Entry Page'!$X$22*0.2+'Data Entry Page'!$X$25*0.4)</f>
        <v/>
      </c>
      <c r="I4" s="8" t="e">
        <f>IF(H4="",NA(),AVERAGE($H$2:H4))</f>
        <v>#N/A</v>
      </c>
      <c r="J4" s="8" t="e">
        <f>IF('Data Entry Page'!$W$29="",NA(),'Data Entry Page'!$X$28)</f>
        <v>#N/A</v>
      </c>
      <c r="K4" s="8" t="str">
        <f>IF('Data Entry Page'!$W$29="","",'Data Entry Page'!$X$28)</f>
        <v/>
      </c>
      <c r="L4" s="4" t="e">
        <f>IF(K4="",NA(),AVERAGE($K$2:K4))</f>
        <v>#N/A</v>
      </c>
      <c r="M4" s="8" t="e">
        <f>IF('Data Entry Page'!$W$35="",NA(),'Data Entry Page'!$X$34)</f>
        <v>#N/A</v>
      </c>
      <c r="N4" s="8" t="str">
        <f>IF('Data Entry Page'!$W$35="","",'Data Entry Page'!$X$34)</f>
        <v/>
      </c>
      <c r="O4" s="8" t="e">
        <f>IF(N4="",NA(),AVERAGE($N$2:N4))</f>
        <v>#N/A</v>
      </c>
    </row>
    <row r="5" spans="1:17" x14ac:dyDescent="0.35">
      <c r="A5" t="s">
        <v>28</v>
      </c>
      <c r="B5" s="5"/>
      <c r="C5" s="5"/>
      <c r="D5" s="25" t="e">
        <f>IF('Analysis Page'!E5="",NA(),'Analysis Page'!E5*100)</f>
        <v>#N/A</v>
      </c>
      <c r="E5" s="8" t="e">
        <f>IF('Data Entry Page'!$AF$36=0,NA(),'Data Entry Page'!$AF$36)</f>
        <v>#N/A</v>
      </c>
      <c r="F5" s="30" t="e">
        <f>IF('Analysis Page'!I5="",NA(),'Analysis Page'!I5*100)</f>
        <v>#N/A</v>
      </c>
      <c r="G5" s="8" t="e">
        <f>IF('Data Entry Page'!$AE$20="",NA(),'Data Entry Page'!$AF$19*0.4+'Data Entry Page'!$AF$22*0.2+'Data Entry Page'!$AF$25*0.4)</f>
        <v>#N/A</v>
      </c>
      <c r="H5" s="8" t="str">
        <f>IF('Data Entry Page'!$AE$20="","",'Data Entry Page'!$AF$19*0.4+'Data Entry Page'!$AF$22*0.2+'Data Entry Page'!$AF$25*0.4)</f>
        <v/>
      </c>
      <c r="I5" s="8" t="e">
        <f>IF(H5="",NA(),AVERAGE($H$2:H5))</f>
        <v>#N/A</v>
      </c>
      <c r="J5" s="8" t="e">
        <f>IF('Data Entry Page'!$AE$29="",NA(),'Data Entry Page'!$AF$28)</f>
        <v>#N/A</v>
      </c>
      <c r="K5" s="8" t="str">
        <f>IF('Data Entry Page'!$AE$29="","",'Data Entry Page'!$AF$28)</f>
        <v/>
      </c>
      <c r="L5" s="4" t="e">
        <f>IF(K5="",NA(),AVERAGE($K$2:K5))</f>
        <v>#N/A</v>
      </c>
      <c r="M5" s="8" t="e">
        <f>IF('Data Entry Page'!$AE$35="",NA(),'Data Entry Page'!$AF$34)</f>
        <v>#N/A</v>
      </c>
      <c r="N5" s="8" t="str">
        <f>IF('Data Entry Page'!$AE$35="","",'Data Entry Page'!$AF$34)</f>
        <v/>
      </c>
      <c r="O5" s="8" t="e">
        <f>IF(N5="",NA(),AVERAGE($N$2:N5))</f>
        <v>#N/A</v>
      </c>
    </row>
    <row r="6" spans="1:17" x14ac:dyDescent="0.35">
      <c r="A6" t="s">
        <v>29</v>
      </c>
      <c r="B6" s="5" t="s">
        <v>1</v>
      </c>
      <c r="C6" s="6" t="e">
        <f>IF('Data Entry Page'!B3="",NA(),('Data Entry Page'!B3/20)*100)</f>
        <v>#N/A</v>
      </c>
      <c r="D6" s="25" t="e">
        <f>IF('Analysis Page'!E6="",NA(),'Analysis Page'!E6*100)</f>
        <v>#N/A</v>
      </c>
      <c r="E6" s="8" t="e">
        <f>IF('Data Entry Page'!$AN$36=0,NA(),'Data Entry Page'!$AN$36)</f>
        <v>#N/A</v>
      </c>
      <c r="F6" s="30" t="e">
        <f>IF('Analysis Page'!I6="",NA(),'Analysis Page'!I6*100)</f>
        <v>#N/A</v>
      </c>
      <c r="G6" s="8" t="e">
        <f>IF('Data Entry Page'!$AM$20="",NA(),'Data Entry Page'!$AN$19*0.4+'Data Entry Page'!$AN$22*0.2+'Data Entry Page'!$AN$25*0.4)</f>
        <v>#N/A</v>
      </c>
      <c r="H6" s="8" t="str">
        <f>IF('Data Entry Page'!$AM$20="","",'Data Entry Page'!$AN$19*0.4+'Data Entry Page'!$AN$22*0.2+'Data Entry Page'!$AN$25*0.4)</f>
        <v/>
      </c>
      <c r="I6" s="8" t="e">
        <f>IF(H6="",NA(),AVERAGE($H$2:H6))</f>
        <v>#N/A</v>
      </c>
      <c r="J6" s="8" t="e">
        <f>IF('Data Entry Page'!$AM$29="",NA(),'Data Entry Page'!$AN$28)</f>
        <v>#N/A</v>
      </c>
      <c r="K6" s="8" t="str">
        <f>IF('Data Entry Page'!$AM$29="","",'Data Entry Page'!$AN$28)</f>
        <v/>
      </c>
      <c r="L6" s="4" t="e">
        <f>IF(K6="",NA(),AVERAGE($K$2:K6))</f>
        <v>#N/A</v>
      </c>
      <c r="M6" s="8" t="e">
        <f>IF('Data Entry Page'!$AM$35="",NA(),'Data Entry Page'!$AN$34)</f>
        <v>#N/A</v>
      </c>
      <c r="N6" s="8" t="str">
        <f>IF('Data Entry Page'!$AM$35="","",'Data Entry Page'!$AN$34)</f>
        <v/>
      </c>
      <c r="O6" s="8" t="e">
        <f>IF(N6="",NA(),AVERAGE($N$2:N6))</f>
        <v>#N/A</v>
      </c>
    </row>
    <row r="7" spans="1:17" x14ac:dyDescent="0.35">
      <c r="A7" t="s">
        <v>30</v>
      </c>
      <c r="B7" s="5"/>
      <c r="C7" s="5"/>
      <c r="D7" s="25" t="e">
        <f>IF('Analysis Page'!E7="",NA(),'Analysis Page'!E7*100)</f>
        <v>#N/A</v>
      </c>
      <c r="E7" s="8" t="e">
        <f>IF('Data Entry Page'!$AV$36=0,NA(),'Data Entry Page'!$AV$36)</f>
        <v>#N/A</v>
      </c>
      <c r="F7" s="30" t="e">
        <f>IF('Analysis Page'!I7="",NA(),'Analysis Page'!I7*100)</f>
        <v>#N/A</v>
      </c>
      <c r="G7" s="8" t="e">
        <f>IF('Data Entry Page'!$AU$20="",NA(),'Data Entry Page'!$AV$19*0.4+'Data Entry Page'!$AV$22*0.2+'Data Entry Page'!$AV$25*0.4)</f>
        <v>#N/A</v>
      </c>
      <c r="H7" s="8" t="str">
        <f>IF('Data Entry Page'!$AU$20="","",'Data Entry Page'!$AV$19*0.4+'Data Entry Page'!$AV$22*0.2+'Data Entry Page'!$AV$25*0.4)</f>
        <v/>
      </c>
      <c r="I7" s="8" t="e">
        <f>IF(H7="",NA(),AVERAGE($H$2:H7))</f>
        <v>#N/A</v>
      </c>
      <c r="J7" s="8" t="e">
        <f>IF('Data Entry Page'!$AU$29="",NA(),'Data Entry Page'!$AV$28)</f>
        <v>#N/A</v>
      </c>
      <c r="K7" s="8" t="str">
        <f>IF('Data Entry Page'!$AU$29="","",'Data Entry Page'!$AV$28)</f>
        <v/>
      </c>
      <c r="L7" s="4" t="e">
        <f>IF(K7="",NA(),AVERAGE($K$2:K7))</f>
        <v>#N/A</v>
      </c>
      <c r="M7" s="8" t="e">
        <f>IF('Data Entry Page'!$AU$35="",NA(),'Data Entry Page'!$AV$34)</f>
        <v>#N/A</v>
      </c>
      <c r="N7" s="8" t="str">
        <f>IF('Data Entry Page'!$AU$35="","",'Data Entry Page'!$AV$34)</f>
        <v/>
      </c>
      <c r="O7" s="8" t="e">
        <f>IF(N7="",NA(),AVERAGE($N$2:N7))</f>
        <v>#N/A</v>
      </c>
    </row>
    <row r="8" spans="1:17" x14ac:dyDescent="0.35">
      <c r="A8" t="s">
        <v>31</v>
      </c>
      <c r="B8" s="5"/>
      <c r="C8" s="5"/>
      <c r="D8" s="25" t="e">
        <f>IF('Analysis Page'!E8="",NA(),'Analysis Page'!E8*100)</f>
        <v>#N/A</v>
      </c>
      <c r="E8" s="8" t="e">
        <f>IF('Data Entry Page'!$BD$36=0,NA(),'Data Entry Page'!$BD$36)</f>
        <v>#N/A</v>
      </c>
      <c r="F8" s="30" t="e">
        <f>IF('Analysis Page'!I8="",NA(),'Analysis Page'!I8*100)</f>
        <v>#N/A</v>
      </c>
      <c r="G8" s="8" t="e">
        <f>IF('Data Entry Page'!$BC$20="",NA(),'Data Entry Page'!$BD$19*0.4+'Data Entry Page'!$BD$22*0.2+'Data Entry Page'!$BD$25*0.4)</f>
        <v>#N/A</v>
      </c>
      <c r="H8" s="8" t="str">
        <f>IF('Data Entry Page'!$BC$20="","",'Data Entry Page'!$BD$19*0.4+'Data Entry Page'!$BD$22*0.2+'Data Entry Page'!$BD$25*0.4)</f>
        <v/>
      </c>
      <c r="I8" s="8" t="e">
        <f>IF(H8="",NA(),AVERAGE($H$2:H8))</f>
        <v>#N/A</v>
      </c>
      <c r="J8" s="8" t="e">
        <f>IF('Data Entry Page'!$BC$29="",NA(),'Data Entry Page'!$BD$28)</f>
        <v>#N/A</v>
      </c>
      <c r="K8" s="8" t="str">
        <f>IF('Data Entry Page'!$BC$29="","",'Data Entry Page'!$BD$28)</f>
        <v/>
      </c>
      <c r="L8" s="4" t="e">
        <f>IF(K8="",NA(),AVERAGE($K$2:K8))</f>
        <v>#N/A</v>
      </c>
      <c r="M8" s="8" t="e">
        <f>IF('Data Entry Page'!$BC$35="",NA(),'Data Entry Page'!$BD$34)</f>
        <v>#N/A</v>
      </c>
      <c r="N8" s="8" t="str">
        <f>IF('Data Entry Page'!$BC$35="","",'Data Entry Page'!$BD$34)</f>
        <v/>
      </c>
      <c r="O8" s="8" t="e">
        <f>IF(N8="",NA(),AVERAGE($N$2:N8))</f>
        <v>#N/A</v>
      </c>
    </row>
    <row r="9" spans="1:17" x14ac:dyDescent="0.35">
      <c r="A9" t="s">
        <v>32</v>
      </c>
      <c r="B9" s="5" t="s">
        <v>15</v>
      </c>
      <c r="C9" s="6" t="e">
        <f>IF('Data Entry Page'!B4="",NA(),('Data Entry Page'!B4/20)*100)</f>
        <v>#N/A</v>
      </c>
      <c r="D9" s="27" t="e">
        <f>IF('Analysis Page'!E9="",NA(),'Analysis Page'!E9*100)</f>
        <v>#N/A</v>
      </c>
      <c r="E9" s="8" t="e">
        <f>IF('Data Entry Page'!$BL$36=0,NA(),'Data Entry Page'!$BL$36)</f>
        <v>#N/A</v>
      </c>
      <c r="F9" s="30" t="e">
        <f>IF('Analysis Page'!I9="",NA(),'Analysis Page'!I9*100)</f>
        <v>#N/A</v>
      </c>
      <c r="G9" s="8" t="e">
        <f>IF('Data Entry Page'!$BK$20="",NA(),'Data Entry Page'!$BL$19*0.4+'Data Entry Page'!$BL$22*0.2+'Data Entry Page'!$BL$25*0.4)</f>
        <v>#N/A</v>
      </c>
      <c r="H9" s="8" t="str">
        <f>IF('Data Entry Page'!$BK$20="","",'Data Entry Page'!$BL$19*0.4+'Data Entry Page'!$BL$22*0.2+'Data Entry Page'!$BL$25*0.4)</f>
        <v/>
      </c>
      <c r="I9" s="8" t="e">
        <f>IF(H9="",NA(),AVERAGE($H$2:H9))</f>
        <v>#N/A</v>
      </c>
      <c r="J9" s="8" t="e">
        <f>IF('Data Entry Page'!$BK$29="",NA(),'Data Entry Page'!$BL$28)</f>
        <v>#N/A</v>
      </c>
      <c r="K9" s="8" t="str">
        <f>IF('Data Entry Page'!$BK$29="","",'Data Entry Page'!$BL$28)</f>
        <v/>
      </c>
      <c r="L9" s="4" t="e">
        <f>IF(K9="",NA(),AVERAGE($K$2:K9))</f>
        <v>#N/A</v>
      </c>
      <c r="M9" s="8" t="e">
        <f>IF('Data Entry Page'!$BK$35="",NA(),'Data Entry Page'!$BL$34)</f>
        <v>#N/A</v>
      </c>
      <c r="N9" s="8" t="str">
        <f>IF('Data Entry Page'!$BK$35="","",'Data Entry Page'!$BL$34)</f>
        <v/>
      </c>
      <c r="O9" s="8" t="e">
        <f>IF(N9="",NA(),AVERAGE($N$2:N9))</f>
        <v>#N/A</v>
      </c>
    </row>
    <row r="10" spans="1:17" x14ac:dyDescent="0.35">
      <c r="A10" t="s">
        <v>33</v>
      </c>
      <c r="B10" s="5"/>
      <c r="C10" s="5"/>
      <c r="D10" s="25" t="e">
        <f>IF('Analysis Page'!E10="",NA(),'Analysis Page'!E10*100)</f>
        <v>#N/A</v>
      </c>
      <c r="E10" s="8" t="e">
        <f>IF('Data Entry Page'!$BT$36=0,NA(),'Data Entry Page'!$BT$36)</f>
        <v>#N/A</v>
      </c>
      <c r="F10" s="30" t="e">
        <f>IF('Analysis Page'!I10="",NA(),'Analysis Page'!I10*100)</f>
        <v>#N/A</v>
      </c>
      <c r="G10" s="8" t="e">
        <f>IF('Data Entry Page'!$BS$20="",NA(),'Data Entry Page'!$BT$19*0.4+'Data Entry Page'!$BT$22*0.2+'Data Entry Page'!$BT$25*0.4)</f>
        <v>#N/A</v>
      </c>
      <c r="H10" s="8" t="str">
        <f>IF('Data Entry Page'!$BS$20="","",'Data Entry Page'!$BT$19*0.4+'Data Entry Page'!$BT$22*0.2+'Data Entry Page'!$BT$25*0.4)</f>
        <v/>
      </c>
      <c r="I10" s="8" t="e">
        <f>IF(H10="",NA(),AVERAGE($H$2:H10))</f>
        <v>#N/A</v>
      </c>
      <c r="J10" s="8" t="e">
        <f>IF('Data Entry Page'!$BS$29="",NA(),'Data Entry Page'!$BT$28)</f>
        <v>#N/A</v>
      </c>
      <c r="K10" s="8" t="str">
        <f>IF('Data Entry Page'!$BS$29="","",'Data Entry Page'!$BT$28)</f>
        <v/>
      </c>
      <c r="L10" s="4" t="e">
        <f>IF(K10="",NA(),AVERAGE($K$2:K10))</f>
        <v>#N/A</v>
      </c>
      <c r="M10" s="8" t="e">
        <f>IF('Data Entry Page'!$BS$35="",NA(),'Data Entry Page'!$BT$34)</f>
        <v>#N/A</v>
      </c>
      <c r="N10" s="8" t="str">
        <f>IF('Data Entry Page'!$BS$35="","",'Data Entry Page'!$BT$34)</f>
        <v/>
      </c>
      <c r="O10" s="8" t="e">
        <f>IF(N10="",NA(),AVERAGE($N$2:N10))</f>
        <v>#N/A</v>
      </c>
    </row>
    <row r="11" spans="1:17" x14ac:dyDescent="0.35">
      <c r="A11" t="s">
        <v>34</v>
      </c>
      <c r="B11" s="5"/>
      <c r="C11" s="5"/>
      <c r="D11" s="25" t="e">
        <f>IF('Analysis Page'!E11="",NA(),'Analysis Page'!E11*100)</f>
        <v>#N/A</v>
      </c>
      <c r="E11" s="8" t="e">
        <f>IF('Data Entry Page'!$CB$36=0,NA(),'Data Entry Page'!$CB$36)</f>
        <v>#N/A</v>
      </c>
      <c r="F11" s="30" t="e">
        <f>IF('Analysis Page'!I11="",NA(),'Analysis Page'!I11*100)</f>
        <v>#N/A</v>
      </c>
      <c r="G11" s="8" t="e">
        <f>IF('Data Entry Page'!$CA$20="",NA(),'Data Entry Page'!$CB$19*0.4+'Data Entry Page'!$CB$22*0.2+'Data Entry Page'!$CB$25*0.4)</f>
        <v>#N/A</v>
      </c>
      <c r="H11" s="8" t="str">
        <f>IF('Data Entry Page'!$CA$20="","",'Data Entry Page'!$CB$19*0.4+'Data Entry Page'!$CB$22*0.2+'Data Entry Page'!$CB$25*0.4)</f>
        <v/>
      </c>
      <c r="I11" s="8" t="e">
        <f>IF(H11="",NA(),AVERAGE($H$2:H11))</f>
        <v>#N/A</v>
      </c>
      <c r="J11" s="8" t="e">
        <f>IF('Data Entry Page'!$CA$29="",NA(),'Data Entry Page'!$CB$28)</f>
        <v>#N/A</v>
      </c>
      <c r="K11" s="8" t="str">
        <f>IF('Data Entry Page'!$CA$29="","",'Data Entry Page'!$CB$28)</f>
        <v/>
      </c>
      <c r="L11" s="4" t="e">
        <f>IF(K11="",NA(),AVERAGE($K$2:K11))</f>
        <v>#N/A</v>
      </c>
      <c r="M11" s="8" t="e">
        <f>IF('Data Entry Page'!$CA$35="",NA(),'Data Entry Page'!$CB$34)</f>
        <v>#N/A</v>
      </c>
      <c r="N11" s="8" t="str">
        <f>IF('Data Entry Page'!$CA$35="","",'Data Entry Page'!$BB$34)</f>
        <v/>
      </c>
      <c r="O11" s="8" t="e">
        <f>IF(N11="",NA(),AVERAGE($N$2:N11))</f>
        <v>#N/A</v>
      </c>
    </row>
    <row r="12" spans="1:17" x14ac:dyDescent="0.35">
      <c r="A12" t="s">
        <v>35</v>
      </c>
      <c r="B12" s="5" t="s">
        <v>16</v>
      </c>
      <c r="C12" s="6" t="e">
        <f>IF('Data Entry Page'!B5="",NA(),('Data Entry Page'!B5/20)*100)</f>
        <v>#N/A</v>
      </c>
      <c r="D12" s="27" t="e">
        <f>IF('Analysis Page'!E12="",NA(),'Analysis Page'!E12*100)</f>
        <v>#N/A</v>
      </c>
      <c r="E12" s="8" t="e">
        <f>IF('Data Entry Page'!$CJ$36=0,NA(),'Data Entry Page'!$CJ$36)</f>
        <v>#N/A</v>
      </c>
      <c r="F12" s="30" t="e">
        <f>IF('Analysis Page'!I12="",NA(),'Analysis Page'!I12*100)</f>
        <v>#N/A</v>
      </c>
      <c r="G12" s="8" t="e">
        <f>IF('Data Entry Page'!$CI$20="",NA(),'Data Entry Page'!$CJ$19*0.4+'Data Entry Page'!$CJ$22*0.2+'Data Entry Page'!$CJ$25*0.4)</f>
        <v>#N/A</v>
      </c>
      <c r="H12" s="8" t="str">
        <f>IF('Data Entry Page'!$CI$20="","",'Data Entry Page'!$CJ$19*0.4+'Data Entry Page'!$CJ$22*0.2+'Data Entry Page'!$CJ$25*0.4)</f>
        <v/>
      </c>
      <c r="I12" s="8" t="e">
        <f>IF(H12="",NA(),AVERAGE($H$2:H12))</f>
        <v>#N/A</v>
      </c>
      <c r="J12" s="8" t="e">
        <f>IF('Data Entry Page'!$CI$29="",NA(),'Data Entry Page'!$CJ$28)</f>
        <v>#N/A</v>
      </c>
      <c r="K12" s="8" t="str">
        <f>IF('Data Entry Page'!$CI$29="","",'Data Entry Page'!$CJ$28)</f>
        <v/>
      </c>
      <c r="L12" s="4" t="e">
        <f>IF(K12="",NA(),AVERAGE($K$2:K12))</f>
        <v>#N/A</v>
      </c>
      <c r="M12" s="8" t="e">
        <f>IF('Data Entry Page'!$CI$35="",NA(),'Data Entry Page'!$CJ$34)</f>
        <v>#N/A</v>
      </c>
      <c r="N12" s="8" t="str">
        <f>IF('Data Entry Page'!$CI$35="","",'Data Entry Page'!$CJ$34)</f>
        <v/>
      </c>
      <c r="O12" s="8" t="e">
        <f>IF(N12="",NA(),AVERAGE($N$2:N12))</f>
        <v>#N/A</v>
      </c>
    </row>
    <row r="13" spans="1:17" x14ac:dyDescent="0.35">
      <c r="A13" t="s">
        <v>36</v>
      </c>
      <c r="B13" s="5"/>
      <c r="C13" s="5"/>
      <c r="D13" s="25" t="e">
        <f>IF('Analysis Page'!E13="",NA(),'Analysis Page'!E13*100)</f>
        <v>#N/A</v>
      </c>
      <c r="E13" s="8" t="e">
        <f>IF('Data Entry Page'!$CR$36=0,NA(),'Data Entry Page'!$CR$36)</f>
        <v>#N/A</v>
      </c>
      <c r="F13" s="30" t="e">
        <f>IF('Analysis Page'!I13="",NA(),'Analysis Page'!I13*100)</f>
        <v>#N/A</v>
      </c>
      <c r="G13" s="8" t="e">
        <f>IF('Data Entry Page'!$CQ$20="",NA(),'Data Entry Page'!$CR$19*0.4+'Data Entry Page'!$CR$22*0.2+'Data Entry Page'!$CR$25*0.4)</f>
        <v>#N/A</v>
      </c>
      <c r="H13" s="8" t="str">
        <f>IF('Data Entry Page'!$CQ$20="","",'Data Entry Page'!$CR$19*0.4+'Data Entry Page'!$CR$22*0.2+'Data Entry Page'!$CR$25*0.4)</f>
        <v/>
      </c>
      <c r="I13" s="8" t="e">
        <f>IF(H13="",NA(),AVERAGE($H$2:H13))</f>
        <v>#N/A</v>
      </c>
      <c r="J13" s="8" t="e">
        <f>IF('Data Entry Page'!$CQ$29="",NA(),'Data Entry Page'!$CR$28)</f>
        <v>#N/A</v>
      </c>
      <c r="K13" s="8" t="str">
        <f>IF('Data Entry Page'!$CQ$29="","",'Data Entry Page'!$CR$28)</f>
        <v/>
      </c>
      <c r="L13" s="4" t="e">
        <f>IF(K13="",NA(),AVERAGE($K$2:K13))</f>
        <v>#N/A</v>
      </c>
      <c r="M13" s="8" t="e">
        <f>IF('Data Entry Page'!$CQ$35="",NA(),'Data Entry Page'!$CR$34)</f>
        <v>#N/A</v>
      </c>
      <c r="N13" s="8" t="str">
        <f>IF('Data Entry Page'!$CQ$35="","",'Data Entry Page'!$CR$34)</f>
        <v/>
      </c>
      <c r="O13" s="8" t="e">
        <f>IF(N13="",NA(),AVERAGE($N$2:N13))</f>
        <v>#N/A</v>
      </c>
    </row>
    <row r="14" spans="1:17" x14ac:dyDescent="0.35">
      <c r="A14" t="s">
        <v>37</v>
      </c>
      <c r="B14" s="5"/>
      <c r="C14" s="5"/>
      <c r="D14" s="25" t="e">
        <f>IF('Analysis Page'!E14="",NA(),'Analysis Page'!E14*100)</f>
        <v>#N/A</v>
      </c>
      <c r="E14" s="8" t="e">
        <f>IF('Data Entry Page'!$CZ$36=0,NA(),'Data Entry Page'!$CZ$36)</f>
        <v>#N/A</v>
      </c>
      <c r="F14" s="30" t="e">
        <f>IF('Analysis Page'!I14="",NA(),'Analysis Page'!I14*100)</f>
        <v>#N/A</v>
      </c>
      <c r="G14" s="8" t="e">
        <f>IF('Data Entry Page'!$CY$20="",NA(),'Data Entry Page'!$CZ$19*0.4+'Data Entry Page'!$CZ$22*0.2+'Data Entry Page'!$CZ$25*0.4)</f>
        <v>#N/A</v>
      </c>
      <c r="H14" s="8" t="str">
        <f>IF('Data Entry Page'!$CY$20="","",'Data Entry Page'!$CZ$19*0.4+'Data Entry Page'!$CZ$22*0.2+'Data Entry Page'!$CZ$25*0.4)</f>
        <v/>
      </c>
      <c r="I14" s="8" t="e">
        <f>IF(H14="",NA(),AVERAGE($H$2:H14))</f>
        <v>#N/A</v>
      </c>
      <c r="J14" s="8" t="e">
        <f>IF('Data Entry Page'!$CY$29="",NA(),'Data Entry Page'!$CZ$28)</f>
        <v>#N/A</v>
      </c>
      <c r="K14" s="8" t="str">
        <f>IF('Data Entry Page'!$CY$29="","",'Data Entry Page'!$CZ$28)</f>
        <v/>
      </c>
      <c r="L14" s="4" t="e">
        <f>IF(K14="",NA(),AVERAGE($K$2:K14))</f>
        <v>#N/A</v>
      </c>
      <c r="M14" s="8" t="e">
        <f>IF('Data Entry Page'!$CY$35="",NA(),'Data Entry Page'!$CZ$34)</f>
        <v>#N/A</v>
      </c>
      <c r="N14" s="8" t="str">
        <f>IF('Data Entry Page'!$CY$35="","",'Data Entry Page'!$CZ$34)</f>
        <v/>
      </c>
      <c r="O14" s="8" t="e">
        <f>IF(N14="",NA(),AVERAGE($N$2:N14))</f>
        <v>#N/A</v>
      </c>
    </row>
    <row r="15" spans="1:17" x14ac:dyDescent="0.35">
      <c r="A15" t="s">
        <v>38</v>
      </c>
      <c r="B15" s="5" t="s">
        <v>17</v>
      </c>
      <c r="C15" s="6" t="e">
        <f>IF('Data Entry Page'!B6="",NA(),('Data Entry Page'!B6/20)*100)</f>
        <v>#N/A</v>
      </c>
      <c r="D15" s="25" t="e">
        <f>IF('Analysis Page'!E15="",NA(),'Analysis Page'!E15*100)</f>
        <v>#N/A</v>
      </c>
      <c r="E15" s="8" t="e">
        <f>IF('Data Entry Page'!$DH$36=0,NA(),'Data Entry Page'!$DH$36)</f>
        <v>#N/A</v>
      </c>
      <c r="F15" s="30" t="e">
        <f>IF('Analysis Page'!I15="",NA(),'Analysis Page'!I15*100)</f>
        <v>#N/A</v>
      </c>
      <c r="G15" s="8" t="e">
        <f>IF('Data Entry Page'!$DG$20="",NA(),'Data Entry Page'!$DH$19*0.4+'Data Entry Page'!$DH$22*0.2+'Data Entry Page'!$DH$25*0.4)</f>
        <v>#N/A</v>
      </c>
      <c r="H15" s="8" t="str">
        <f>IF('Data Entry Page'!$DG$20="","",'Data Entry Page'!$DH$19*0.4+'Data Entry Page'!$DH$22*0.2+'Data Entry Page'!$DH$25*0.4)</f>
        <v/>
      </c>
      <c r="I15" s="8" t="e">
        <f>IF(H15="",NA(),AVERAGE($H$2:H15))</f>
        <v>#N/A</v>
      </c>
      <c r="J15" s="8" t="e">
        <f>IF('Data Entry Page'!$DG$29="",NA(),'Data Entry Page'!$DH$28)</f>
        <v>#N/A</v>
      </c>
      <c r="K15" s="8" t="str">
        <f>IF('Data Entry Page'!$DG$29="","",'Data Entry Page'!$DH$28)</f>
        <v/>
      </c>
      <c r="L15" s="4" t="e">
        <f>IF(K15="",NA(),AVERAGE($K$2:K15))</f>
        <v>#N/A</v>
      </c>
      <c r="M15" s="8" t="e">
        <f>IF('Data Entry Page'!$DG$35="",NA(),'Data Entry Page'!$DH$34)</f>
        <v>#N/A</v>
      </c>
      <c r="N15" s="8" t="str">
        <f>IF('Data Entry Page'!$DG$35="","",'Data Entry Page'!$DH$34)</f>
        <v/>
      </c>
      <c r="O15" s="8" t="e">
        <f>IF(N15="",NA(),AVERAGE($N$2:N15))</f>
        <v>#N/A</v>
      </c>
    </row>
    <row r="16" spans="1:17" x14ac:dyDescent="0.35">
      <c r="A16" t="s">
        <v>39</v>
      </c>
      <c r="B16" s="5"/>
      <c r="C16" s="5"/>
      <c r="D16" s="25" t="e">
        <f>IF('Analysis Page'!E16="",NA(),'Analysis Page'!E16*100)</f>
        <v>#N/A</v>
      </c>
      <c r="E16" s="8" t="e">
        <f>IF('Data Entry Page'!$DP$36=0,NA(),'Data Entry Page'!$DP$36)</f>
        <v>#N/A</v>
      </c>
      <c r="F16" s="30" t="e">
        <f>IF('Analysis Page'!I16="",NA(),'Analysis Page'!I16*100)</f>
        <v>#N/A</v>
      </c>
      <c r="G16" s="8" t="e">
        <f>IF('Data Entry Page'!$DO$20="",NA(),'Data Entry Page'!$DP$19*0.4+'Data Entry Page'!$DP$22*0.2+'Data Entry Page'!$DP$25*0.4)</f>
        <v>#N/A</v>
      </c>
      <c r="H16" s="8" t="str">
        <f>IF('Data Entry Page'!$DO$20="","",'Data Entry Page'!$DP$19*0.4+'Data Entry Page'!$DP$22*0.2+'Data Entry Page'!$DP$25*0.4)</f>
        <v/>
      </c>
      <c r="I16" s="8" t="e">
        <f>IF(H16="",NA(),AVERAGE($H$2:H16))</f>
        <v>#N/A</v>
      </c>
      <c r="J16" s="8" t="e">
        <f>IF('Data Entry Page'!$DO$29="",NA(),'Data Entry Page'!$DP$28)</f>
        <v>#N/A</v>
      </c>
      <c r="K16" s="8" t="str">
        <f>IF('Data Entry Page'!$DO$29="","",'Data Entry Page'!$DP$28)</f>
        <v/>
      </c>
      <c r="L16" s="4" t="e">
        <f>IF(K16="",NA(),AVERAGE($K$2:K16))</f>
        <v>#N/A</v>
      </c>
      <c r="M16" s="8" t="e">
        <f>IF('Data Entry Page'!$DO$35="",NA(),'Data Entry Page'!$DP$34)</f>
        <v>#N/A</v>
      </c>
      <c r="N16" s="8" t="str">
        <f>IF('Data Entry Page'!$DO$35="","",'Data Entry Page'!$DP$34)</f>
        <v/>
      </c>
      <c r="O16" s="8" t="e">
        <f>IF(N16="",NA(),AVERAGE($N$2:N16))</f>
        <v>#N/A</v>
      </c>
    </row>
    <row r="17" spans="1:15" x14ac:dyDescent="0.35">
      <c r="A17" t="s">
        <v>40</v>
      </c>
      <c r="B17" s="5"/>
      <c r="C17" s="5"/>
      <c r="D17" s="25" t="e">
        <f>IF('Analysis Page'!E17="",NA(),'Analysis Page'!E17*100)</f>
        <v>#N/A</v>
      </c>
      <c r="E17" s="8" t="e">
        <f>IF('Data Entry Page'!$DX$36=0,NA(),'Data Entry Page'!$DX$36)</f>
        <v>#N/A</v>
      </c>
      <c r="F17" s="30" t="e">
        <f>IF('Analysis Page'!I17="",NA(),'Analysis Page'!I17*100)</f>
        <v>#N/A</v>
      </c>
      <c r="G17" s="8" t="e">
        <f>IF('Data Entry Page'!$DW$20="",NA(),'Data Entry Page'!$DX$19*0.4+'Data Entry Page'!$DX$22*0.2+'Data Entry Page'!$DX$25*0.4)</f>
        <v>#N/A</v>
      </c>
      <c r="H17" s="8" t="str">
        <f>IF('Data Entry Page'!$DW$20="","",'Data Entry Page'!$DX$19*0.4+'Data Entry Page'!$DX$22*0.2+'Data Entry Page'!$DX$25*0.4)</f>
        <v/>
      </c>
      <c r="I17" s="8" t="e">
        <f>IF(H17="",NA(),AVERAGE($H$2:H17))</f>
        <v>#N/A</v>
      </c>
      <c r="J17" s="8" t="e">
        <f>IF('Data Entry Page'!$DW$29="",NA(),'Data Entry Page'!$DX$28)</f>
        <v>#N/A</v>
      </c>
      <c r="K17" s="8" t="str">
        <f>IF('Data Entry Page'!$DW$29="","",'Data Entry Page'!$DX$28)</f>
        <v/>
      </c>
      <c r="L17" s="4" t="e">
        <f>IF(K17="",NA(),AVERAGE($K$2:K17))</f>
        <v>#N/A</v>
      </c>
      <c r="M17" s="8" t="e">
        <f>IF('Data Entry Page'!$DW$35="",NA(),'Data Entry Page'!$DX$34)</f>
        <v>#N/A</v>
      </c>
      <c r="N17" s="8" t="str">
        <f>IF('Data Entry Page'!$DW$35="","",'Data Entry Page'!$DX$34)</f>
        <v/>
      </c>
      <c r="O17" s="8" t="e">
        <f>IF(N17="",NA(),AVERAGE($N$2:N17))</f>
        <v>#N/A</v>
      </c>
    </row>
    <row r="18" spans="1:15" x14ac:dyDescent="0.35">
      <c r="A18" t="s">
        <v>41</v>
      </c>
      <c r="B18" s="5" t="s">
        <v>2</v>
      </c>
      <c r="C18" s="6" t="e">
        <f>IF('Data Entry Page'!B7="",NA(),('Data Entry Page'!B7/25)*100)</f>
        <v>#N/A</v>
      </c>
      <c r="D18" s="27" t="e">
        <f>IF('Analysis Page'!E18="",NA(),'Analysis Page'!E18*100)</f>
        <v>#N/A</v>
      </c>
      <c r="E18" s="8" t="e">
        <f>IF('Data Entry Page'!$EF$36=0,NA(),'Data Entry Page'!$EF$36)</f>
        <v>#N/A</v>
      </c>
      <c r="F18" s="30" t="e">
        <f>IF('Analysis Page'!I18="",NA(),'Analysis Page'!I18*100)</f>
        <v>#N/A</v>
      </c>
      <c r="G18" s="8" t="e">
        <f>IF('Data Entry Page'!$EE$20="",NA(),'Data Entry Page'!$EF$19*0.4+'Data Entry Page'!$EF$22*0.2+'Data Entry Page'!$EF$25*0.4)</f>
        <v>#N/A</v>
      </c>
      <c r="H18" s="8" t="str">
        <f>IF('Data Entry Page'!$EE$20="","",'Data Entry Page'!$EF$19*0.4+'Data Entry Page'!$EF$22*0.2+'Data Entry Page'!$EF$25*0.4)</f>
        <v/>
      </c>
      <c r="I18" s="8" t="e">
        <f>IF(H18="",NA(),AVERAGE($H$2:H18))</f>
        <v>#N/A</v>
      </c>
      <c r="J18" s="8" t="e">
        <f>IF('Data Entry Page'!$EE$29="",NA(),'Data Entry Page'!$EF$28)</f>
        <v>#N/A</v>
      </c>
      <c r="K18" s="8" t="str">
        <f>IF('Data Entry Page'!$EE$29="","",'Data Entry Page'!$EF$28)</f>
        <v/>
      </c>
      <c r="L18" s="4" t="e">
        <f>IF(K18="",NA(),AVERAGE($K$2:K18))</f>
        <v>#N/A</v>
      </c>
      <c r="M18" s="8" t="e">
        <f>IF('Data Entry Page'!$EE$35="",NA(),'Data Entry Page'!$EF$34)</f>
        <v>#N/A</v>
      </c>
      <c r="N18" s="8" t="str">
        <f>IF('Data Entry Page'!$EE$35="","",'Data Entry Page'!$EF$34)</f>
        <v/>
      </c>
      <c r="O18" s="8" t="e">
        <f>IF(N18="",NA(),AVERAGE($N$2:N18))</f>
        <v>#N/A</v>
      </c>
    </row>
    <row r="19" spans="1:15" x14ac:dyDescent="0.35">
      <c r="A19" t="s">
        <v>42</v>
      </c>
      <c r="B19" s="5"/>
      <c r="C19" s="5"/>
      <c r="D19" s="25" t="e">
        <f>IF('Analysis Page'!E19="",NA(),'Analysis Page'!E19*100)</f>
        <v>#N/A</v>
      </c>
      <c r="E19" s="8" t="e">
        <f>IF('Data Entry Page'!$EN$36=0,NA(),'Data Entry Page'!$EN$36)</f>
        <v>#N/A</v>
      </c>
      <c r="F19" s="30" t="e">
        <f>IF('Analysis Page'!I19="",NA(),'Analysis Page'!I19*100)</f>
        <v>#N/A</v>
      </c>
      <c r="G19" s="8" t="e">
        <f>IF('Data Entry Page'!$EM$20="",NA(),'Data Entry Page'!$EN$19*0.4+'Data Entry Page'!$EN$22*0.2+'Data Entry Page'!$EN$25*0.4)</f>
        <v>#N/A</v>
      </c>
      <c r="H19" s="8" t="str">
        <f>IF('Data Entry Page'!$EM$20="","",'Data Entry Page'!$EN$19*0.4+'Data Entry Page'!$EN$22*0.2+'Data Entry Page'!$EN$25*0.4)</f>
        <v/>
      </c>
      <c r="I19" s="8" t="e">
        <f>IF(H19="",NA(),AVERAGE($H$2:H19))</f>
        <v>#N/A</v>
      </c>
      <c r="J19" s="8" t="e">
        <f>IF('Data Entry Page'!$EM$29="",NA(),'Data Entry Page'!$EN$28)</f>
        <v>#N/A</v>
      </c>
      <c r="K19" s="8" t="str">
        <f>IF('Data Entry Page'!$EM$29="","",'Data Entry Page'!$EN$28)</f>
        <v/>
      </c>
      <c r="L19" s="4" t="e">
        <f>IF(K19="",NA(),AVERAGE($K$2:K19))</f>
        <v>#N/A</v>
      </c>
      <c r="M19" s="8" t="e">
        <f>IF('Data Entry Page'!$EM$35="",NA(),'Data Entry Page'!$EN$34)</f>
        <v>#N/A</v>
      </c>
      <c r="N19" s="8" t="str">
        <f>IF('Data Entry Page'!$EM$35="","",'Data Entry Page'!$EN$34)</f>
        <v/>
      </c>
      <c r="O19" s="8" t="e">
        <f>IF(N19="",NA(),AVERAGE($N$2:N19))</f>
        <v>#N/A</v>
      </c>
    </row>
    <row r="20" spans="1:15" x14ac:dyDescent="0.35">
      <c r="A20" t="s">
        <v>43</v>
      </c>
      <c r="B20" s="5"/>
      <c r="C20" s="5"/>
      <c r="D20" s="25" t="e">
        <f>IF('Analysis Page'!E20="",NA(),'Analysis Page'!E20*100)</f>
        <v>#N/A</v>
      </c>
      <c r="E20" s="8" t="e">
        <f>IF('Data Entry Page'!$EV$36=0,NA(),'Data Entry Page'!$EV$36)</f>
        <v>#N/A</v>
      </c>
      <c r="F20" s="30" t="e">
        <f>IF('Analysis Page'!I20="",NA(),'Analysis Page'!I20*100)</f>
        <v>#N/A</v>
      </c>
      <c r="G20" s="8" t="e">
        <f>IF('Data Entry Page'!$EU$20="",NA(),'Data Entry Page'!$EV$19*0.4+'Data Entry Page'!$EV$22*0.2+'Data Entry Page'!$EV$25*0.4)</f>
        <v>#N/A</v>
      </c>
      <c r="H20" s="8" t="str">
        <f>IF('Data Entry Page'!$EU$20="","",'Data Entry Page'!$EV$19*0.4+'Data Entry Page'!$EV$22*0.2+'Data Entry Page'!$EV$25*0.4)</f>
        <v/>
      </c>
      <c r="I20" s="8" t="e">
        <f>IF(H20="",NA(),AVERAGE($H$2:H20))</f>
        <v>#N/A</v>
      </c>
      <c r="J20" s="8" t="e">
        <f>IF('Data Entry Page'!$EU$29="",NA(),'Data Entry Page'!$EV$28)</f>
        <v>#N/A</v>
      </c>
      <c r="K20" s="8" t="str">
        <f>IF('Data Entry Page'!$EU$29="","",'Data Entry Page'!$EV$28)</f>
        <v/>
      </c>
      <c r="L20" s="4" t="e">
        <f>IF(K20="",NA(),AVERAGE($K$2:K20))</f>
        <v>#N/A</v>
      </c>
      <c r="M20" s="8" t="e">
        <f>IF('Data Entry Page'!$EU$35="",NA(),'Data Entry Page'!$EV$34)</f>
        <v>#N/A</v>
      </c>
      <c r="N20" s="8" t="str">
        <f>IF('Data Entry Page'!$EU$35="","",'Data Entry Page'!$EV$34)</f>
        <v/>
      </c>
      <c r="O20" s="8" t="e">
        <f>IF(N20="",NA(),AVERAGE($N$2:N20))</f>
        <v>#N/A</v>
      </c>
    </row>
    <row r="21" spans="1:15" x14ac:dyDescent="0.35">
      <c r="A21" t="s">
        <v>44</v>
      </c>
      <c r="B21" s="5" t="s">
        <v>18</v>
      </c>
      <c r="C21" s="6" t="e">
        <f>IF('Data Entry Page'!B8="",NA(),('Data Entry Page'!B8/20)*100)</f>
        <v>#N/A</v>
      </c>
      <c r="D21" s="27" t="e">
        <f>IF('Analysis Page'!E21="",NA(),'Analysis Page'!E21*100)</f>
        <v>#N/A</v>
      </c>
      <c r="E21" s="8" t="e">
        <f>IF('Data Entry Page'!$FD$36=0,NA(),'Data Entry Page'!$FD$36)</f>
        <v>#N/A</v>
      </c>
      <c r="F21" s="30" t="e">
        <f>IF('Analysis Page'!I21="",NA(),'Analysis Page'!I21*100)</f>
        <v>#N/A</v>
      </c>
      <c r="G21" s="8" t="e">
        <f>IF('Data Entry Page'!$FC$20="",NA(),'Data Entry Page'!$FD$19*0.4+'Data Entry Page'!$FD$22*0.2+'Data Entry Page'!$FD$25*0.4)</f>
        <v>#N/A</v>
      </c>
      <c r="H21" s="8" t="str">
        <f>IF('Data Entry Page'!$FC$20="","",'Data Entry Page'!$FD$19*0.4+'Data Entry Page'!$FD$22*0.2+'Data Entry Page'!$FD$25*0.4)</f>
        <v/>
      </c>
      <c r="I21" s="8" t="e">
        <f>IF(H21="",NA(),AVERAGE($H$2:H21))</f>
        <v>#N/A</v>
      </c>
      <c r="J21" s="8" t="e">
        <f>IF('Data Entry Page'!$FC$29="",NA(),'Data Entry Page'!$FD$28)</f>
        <v>#N/A</v>
      </c>
      <c r="K21" s="8" t="str">
        <f>IF('Data Entry Page'!$FC$29="","",'Data Entry Page'!$FD$28)</f>
        <v/>
      </c>
      <c r="L21" s="4" t="e">
        <f>IF(K21="",NA(),AVERAGE($K$2:K21))</f>
        <v>#N/A</v>
      </c>
      <c r="M21" s="8" t="e">
        <f>IF('Data Entry Page'!$FC$35="",NA(),'Data Entry Page'!$FD$34)</f>
        <v>#N/A</v>
      </c>
      <c r="N21" s="8" t="str">
        <f>IF('Data Entry Page'!$FC$35="","",'Data Entry Page'!$FD$34)</f>
        <v/>
      </c>
      <c r="O21" s="8" t="e">
        <f>IF(N21="",NA(),AVERAGE($N$2:N21))</f>
        <v>#N/A</v>
      </c>
    </row>
    <row r="22" spans="1:15" x14ac:dyDescent="0.35">
      <c r="A22" t="s">
        <v>45</v>
      </c>
      <c r="B22" s="5"/>
      <c r="C22" s="5"/>
      <c r="D22" s="25" t="e">
        <f>IF('Analysis Page'!E22="",NA(),'Analysis Page'!E22*100)</f>
        <v>#N/A</v>
      </c>
      <c r="E22" s="8" t="e">
        <f>IF('Data Entry Page'!$FL$36=0,NA(),'Data Entry Page'!$FL$36)</f>
        <v>#N/A</v>
      </c>
      <c r="F22" s="30" t="e">
        <f>IF('Analysis Page'!I22="",NA(),'Analysis Page'!I22*100)</f>
        <v>#N/A</v>
      </c>
      <c r="G22" s="8" t="e">
        <f>IF('Data Entry Page'!$FK$20="",NA(),'Data Entry Page'!$FL$19*0.4+'Data Entry Page'!$FL$22*0.2+'Data Entry Page'!$FL$25*0.4)</f>
        <v>#N/A</v>
      </c>
      <c r="H22" s="8" t="str">
        <f>IF('Data Entry Page'!$FK$20="","",'Data Entry Page'!$FL$19*0.4+'Data Entry Page'!$FL$22*0.2+'Data Entry Page'!$FL$25*0.4)</f>
        <v/>
      </c>
      <c r="I22" s="8" t="e">
        <f>IF(H22="",NA(),AVERAGE($H$2:H22))</f>
        <v>#N/A</v>
      </c>
      <c r="J22" s="8" t="e">
        <f>IF('Data Entry Page'!$FK$29="",NA(),'Data Entry Page'!$FL$28)</f>
        <v>#N/A</v>
      </c>
      <c r="K22" s="8" t="str">
        <f>IF('Data Entry Page'!$FK$29="","",'Data Entry Page'!$FL$28)</f>
        <v/>
      </c>
      <c r="L22" s="4" t="e">
        <f>IF(K22="",NA(),AVERAGE($K$2:K22))</f>
        <v>#N/A</v>
      </c>
      <c r="M22" s="8" t="e">
        <f>IF('Data Entry Page'!$FK$35="",NA(),'Data Entry Page'!$FL$34)</f>
        <v>#N/A</v>
      </c>
      <c r="N22" s="8" t="str">
        <f>IF('Data Entry Page'!$FK$35="","",'Data Entry Page'!$FL$34)</f>
        <v/>
      </c>
      <c r="O22" s="8" t="e">
        <f>IF(N22="",NA(),AVERAGE($N$2:N22))</f>
        <v>#N/A</v>
      </c>
    </row>
    <row r="23" spans="1:15" x14ac:dyDescent="0.35">
      <c r="A23" t="s">
        <v>46</v>
      </c>
      <c r="B23" s="5"/>
      <c r="C23" s="5"/>
      <c r="D23" s="25" t="e">
        <f>IF('Analysis Page'!E23="",NA(),'Analysis Page'!E23*100)</f>
        <v>#N/A</v>
      </c>
      <c r="E23" s="8" t="e">
        <f>IF('Data Entry Page'!$FT$36=0,NA(),'Data Entry Page'!$FT$36)</f>
        <v>#N/A</v>
      </c>
      <c r="F23" s="30" t="e">
        <f>IF('Analysis Page'!I23="",NA(),'Analysis Page'!I23*100)</f>
        <v>#N/A</v>
      </c>
      <c r="G23" s="8" t="e">
        <f>IF('Data Entry Page'!$FS$20="",NA(),'Data Entry Page'!$FT$19*0.4+'Data Entry Page'!$FT$22*0.2+'Data Entry Page'!$FT$25*0.4)</f>
        <v>#N/A</v>
      </c>
      <c r="H23" s="8" t="str">
        <f>IF('Data Entry Page'!$FS$20="","",'Data Entry Page'!$FT$19*0.4+'Data Entry Page'!$FT$22*0.2+'Data Entry Page'!$FT$25*0.4)</f>
        <v/>
      </c>
      <c r="I23" s="8" t="e">
        <f>IF(H23="",NA(),AVERAGE($H$2:H23))</f>
        <v>#N/A</v>
      </c>
      <c r="J23" s="8" t="e">
        <f>IF('Data Entry Page'!$FS$29="",NA(),'Data Entry Page'!$FT$28)</f>
        <v>#N/A</v>
      </c>
      <c r="K23" s="8" t="str">
        <f>IF('Data Entry Page'!$FS$29="","",'Data Entry Page'!$FT$28)</f>
        <v/>
      </c>
      <c r="L23" s="4" t="e">
        <f>IF(K23="",NA(),AVERAGE($K$2:K23))</f>
        <v>#N/A</v>
      </c>
      <c r="M23" s="8" t="e">
        <f>IF('Data Entry Page'!$FS$35="",NA(),'Data Entry Page'!$FT$34)</f>
        <v>#N/A</v>
      </c>
      <c r="N23" s="8" t="str">
        <f>IF('Data Entry Page'!$FS$35="","",'Data Entry Page'!$FT$34)</f>
        <v/>
      </c>
      <c r="O23" s="8" t="e">
        <f>IF(N23="",NA(),AVERAGE($N$2:N23))</f>
        <v>#N/A</v>
      </c>
    </row>
    <row r="24" spans="1:15" x14ac:dyDescent="0.35">
      <c r="A24" t="s">
        <v>47</v>
      </c>
      <c r="B24" s="5" t="s">
        <v>19</v>
      </c>
      <c r="C24" s="6" t="e">
        <f>IF('Data Entry Page'!B9="",NA(),('Data Entry Page'!B9/20)*100)</f>
        <v>#N/A</v>
      </c>
      <c r="D24" s="27" t="e">
        <f>IF('Analysis Page'!E24="",NA(),'Analysis Page'!E24*100)</f>
        <v>#N/A</v>
      </c>
      <c r="E24" s="8" t="e">
        <f>IF('Data Entry Page'!$GB$36=0,NA(),'Data Entry Page'!$GB$36)</f>
        <v>#N/A</v>
      </c>
      <c r="F24" s="30" t="e">
        <f>IF('Analysis Page'!I24="",NA(),'Analysis Page'!I24*100)</f>
        <v>#N/A</v>
      </c>
      <c r="G24" s="8" t="e">
        <f>IF('Data Entry Page'!$GA$20="",NA(),'Data Entry Page'!$GB$19*0.4+'Data Entry Page'!$GB$22*0.2+'Data Entry Page'!$GB$25*0.4)</f>
        <v>#N/A</v>
      </c>
      <c r="H24" s="8" t="str">
        <f>IF('Data Entry Page'!$GA$20="","",'Data Entry Page'!$GB$19*0.4+'Data Entry Page'!$GB$22*0.2+'Data Entry Page'!$GB$25*0.4)</f>
        <v/>
      </c>
      <c r="I24" s="8" t="e">
        <f>IF(H24="",NA(),AVERAGE($H$2:H24))</f>
        <v>#N/A</v>
      </c>
      <c r="J24" s="8" t="e">
        <f>IF('Data Entry Page'!$GA$29="",NA(),'Data Entry Page'!$GB$28)</f>
        <v>#N/A</v>
      </c>
      <c r="K24" s="8" t="str">
        <f>IF('Data Entry Page'!$GA$29="","",'Data Entry Page'!$GB$28)</f>
        <v/>
      </c>
      <c r="L24" s="4" t="e">
        <f>IF(K24="",NA(),AVERAGE($K$2:K24))</f>
        <v>#N/A</v>
      </c>
      <c r="M24" s="8" t="e">
        <f>IF('Data Entry Page'!$GA$35="",NA(),'Data Entry Page'!$GB$34)</f>
        <v>#N/A</v>
      </c>
      <c r="N24" s="8" t="str">
        <f>IF('Data Entry Page'!$GA$35="","",'Data Entry Page'!$GB$34)</f>
        <v/>
      </c>
      <c r="O24" s="8" t="e">
        <f>IF(N24="",NA(),AVERAGE($N$2:N24))</f>
        <v>#N/A</v>
      </c>
    </row>
    <row r="25" spans="1:15" x14ac:dyDescent="0.35">
      <c r="A25" t="s">
        <v>48</v>
      </c>
      <c r="B25" s="5"/>
      <c r="C25" s="5"/>
      <c r="D25" s="25" t="e">
        <f>IF('Analysis Page'!E25="",NA(),'Analysis Page'!E25*100)</f>
        <v>#N/A</v>
      </c>
      <c r="E25" s="8" t="e">
        <f>IF('Data Entry Page'!$GJ$36=0,NA(),'Data Entry Page'!$GJ$36)</f>
        <v>#N/A</v>
      </c>
      <c r="F25" s="30" t="e">
        <f>IF('Analysis Page'!I25="",NA(),'Analysis Page'!I25*100)</f>
        <v>#N/A</v>
      </c>
      <c r="G25" s="8" t="e">
        <f>IF('Data Entry Page'!$GI$20="",NA(),'Data Entry Page'!$GJ$19*0.4+'Data Entry Page'!$GJ$22*0.2+'Data Entry Page'!$GJ$25*0.4)</f>
        <v>#N/A</v>
      </c>
      <c r="H25" s="8" t="str">
        <f>IF('Data Entry Page'!$GI$20="","",'Data Entry Page'!$GJ$19*0.4+'Data Entry Page'!$GJ$22*0.2+'Data Entry Page'!$GJ$25*0.4)</f>
        <v/>
      </c>
      <c r="I25" s="8" t="e">
        <f>IF(H25="",NA(),AVERAGE($H$2:H25))</f>
        <v>#N/A</v>
      </c>
      <c r="J25" s="8" t="e">
        <f>IF('Data Entry Page'!$GI$29="",NA(),'Data Entry Page'!$GJ$28)</f>
        <v>#N/A</v>
      </c>
      <c r="K25" s="8" t="str">
        <f>IF('Data Entry Page'!$GI$29="","",'Data Entry Page'!$GJ$28)</f>
        <v/>
      </c>
      <c r="L25" s="4" t="e">
        <f>IF(K25="",NA(),AVERAGE($K$2:K25))</f>
        <v>#N/A</v>
      </c>
      <c r="M25" s="8" t="e">
        <f>IF('Data Entry Page'!$GI$35="",NA(),'Data Entry Page'!$GJ$34)</f>
        <v>#N/A</v>
      </c>
      <c r="N25" s="8" t="str">
        <f>IF('Data Entry Page'!$GI$35="","",'Data Entry Page'!$GJ$34)</f>
        <v/>
      </c>
      <c r="O25" s="8" t="e">
        <f>IF(N25="",NA(),AVERAGE($N$2:N25))</f>
        <v>#N/A</v>
      </c>
    </row>
    <row r="26" spans="1:15" x14ac:dyDescent="0.35">
      <c r="A26" t="s">
        <v>49</v>
      </c>
      <c r="B26" s="5"/>
      <c r="C26" s="5"/>
      <c r="D26" s="25" t="e">
        <f>IF('Analysis Page'!E26="",NA(),'Analysis Page'!E26*100)</f>
        <v>#N/A</v>
      </c>
      <c r="E26" s="8" t="e">
        <f>IF('Data Entry Page'!$GR$36=0,NA(),'Data Entry Page'!$GR$36)</f>
        <v>#N/A</v>
      </c>
      <c r="F26" s="30" t="e">
        <f>IF('Analysis Page'!I26="",NA(),'Analysis Page'!I26*100)</f>
        <v>#N/A</v>
      </c>
      <c r="G26" s="8" t="e">
        <f>IF('Data Entry Page'!$GQ$20="",NA(),'Data Entry Page'!$GR$19*0.4+'Data Entry Page'!$GR$22*0.2+'Data Entry Page'!$GR$25*0.4)</f>
        <v>#N/A</v>
      </c>
      <c r="H26" s="8" t="str">
        <f>IF('Data Entry Page'!$GQ$20="","",'Data Entry Page'!$GR$19*0.4+'Data Entry Page'!$GR$22*0.2+'Data Entry Page'!$GR$25*0.4)</f>
        <v/>
      </c>
      <c r="I26" s="8" t="e">
        <f>IF(H26="",NA(),AVERAGE($H$2:H26))</f>
        <v>#N/A</v>
      </c>
      <c r="J26" s="8" t="e">
        <f>IF('Data Entry Page'!$GQ$29="",NA(),'Data Entry Page'!$GR$28)</f>
        <v>#N/A</v>
      </c>
      <c r="K26" s="8" t="str">
        <f>IF('Data Entry Page'!$GQ$29="","",'Data Entry Page'!$GR$28)</f>
        <v/>
      </c>
      <c r="L26" s="4" t="e">
        <f>IF(K26="",NA(),AVERAGE($K$2:K26))</f>
        <v>#N/A</v>
      </c>
      <c r="M26" s="8" t="e">
        <f>IF('Data Entry Page'!$GQ$35="",NA(),'Data Entry Page'!$GR$34)</f>
        <v>#N/A</v>
      </c>
      <c r="N26" s="8" t="str">
        <f>IF('Data Entry Page'!$GQ$35="","",'Data Entry Page'!$GR$34)</f>
        <v/>
      </c>
      <c r="O26" s="8" t="e">
        <f>IF(N26="",NA(),AVERAGE($N$2:N26))</f>
        <v>#N/A</v>
      </c>
    </row>
    <row r="27" spans="1:15" x14ac:dyDescent="0.35">
      <c r="A27" t="s">
        <v>50</v>
      </c>
      <c r="B27" s="5" t="s">
        <v>20</v>
      </c>
      <c r="C27" s="6" t="e">
        <f>IF('Data Entry Page'!B10="",NA(),('Data Entry Page'!B10/20)*100)</f>
        <v>#N/A</v>
      </c>
      <c r="D27" s="27" t="e">
        <f>IF('Analysis Page'!E27="",NA(),'Analysis Page'!E27*100)</f>
        <v>#N/A</v>
      </c>
      <c r="E27" s="8" t="e">
        <f>IF('Data Entry Page'!$GZ$36=0,NA(),'Data Entry Page'!$GZ$36)</f>
        <v>#N/A</v>
      </c>
      <c r="F27" s="30" t="e">
        <f>IF('Analysis Page'!I27="",NA(),'Analysis Page'!I27*100)</f>
        <v>#N/A</v>
      </c>
      <c r="G27" s="8" t="e">
        <f>IF('Data Entry Page'!$GY$20="",NA(),'Data Entry Page'!$GZ$19*0.4+'Data Entry Page'!$GZ$22*0.2+'Data Entry Page'!$GZ$25*0.4)</f>
        <v>#N/A</v>
      </c>
      <c r="H27" s="8" t="str">
        <f>IF('Data Entry Page'!$GY$20="","",'Data Entry Page'!$GZ$19*0.4+'Data Entry Page'!$GZ$22*0.2+'Data Entry Page'!$GZ$25*0.4)</f>
        <v/>
      </c>
      <c r="I27" s="8" t="e">
        <f>IF(H27="",NA(),AVERAGE($H$2:H27))</f>
        <v>#N/A</v>
      </c>
      <c r="J27" s="8" t="e">
        <f>IF('Data Entry Page'!$GY$29="",NA(),'Data Entry Page'!$GZ$28)</f>
        <v>#N/A</v>
      </c>
      <c r="K27" s="8" t="str">
        <f>IF('Data Entry Page'!$GY$29="","",'Data Entry Page'!$GZ$28)</f>
        <v/>
      </c>
      <c r="L27" s="4" t="e">
        <f>IF(K27="",NA(),AVERAGE($K$2:K27))</f>
        <v>#N/A</v>
      </c>
      <c r="M27" s="8" t="e">
        <f>IF('Data Entry Page'!$GY$35="",NA(),'Data Entry Page'!$GZ$34)</f>
        <v>#N/A</v>
      </c>
      <c r="N27" s="8" t="str">
        <f>IF('Data Entry Page'!$GY$35="","",'Data Entry Page'!$GZ$34)</f>
        <v/>
      </c>
      <c r="O27" s="8" t="e">
        <f>IF(N27="",NA(),AVERAGE($N$2:N27))</f>
        <v>#N/A</v>
      </c>
    </row>
    <row r="28" spans="1:15" x14ac:dyDescent="0.35">
      <c r="A28" t="s">
        <v>51</v>
      </c>
      <c r="B28" s="5"/>
      <c r="C28" s="5"/>
      <c r="D28" s="25" t="e">
        <f>IF('Analysis Page'!E28="",NA(),'Analysis Page'!E28*100)</f>
        <v>#N/A</v>
      </c>
      <c r="E28" s="8" t="e">
        <f>IF('Data Entry Page'!$HH$36=0,NA(),'Data Entry Page'!$HH$36)</f>
        <v>#N/A</v>
      </c>
      <c r="F28" s="30" t="e">
        <f>IF('Analysis Page'!I28="",NA(),'Analysis Page'!I28*100)</f>
        <v>#N/A</v>
      </c>
      <c r="G28" s="8" t="e">
        <f>IF('Data Entry Page'!$HG$20="",NA(),'Data Entry Page'!$HH$19*0.4+'Data Entry Page'!$HH$22*0.2+'Data Entry Page'!$HH$25*0.4)</f>
        <v>#N/A</v>
      </c>
      <c r="H28" s="8" t="str">
        <f>IF('Data Entry Page'!$HG$20="","",'Data Entry Page'!$HH$19*0.4+'Data Entry Page'!$HH$22*0.2+'Data Entry Page'!$HH$25*0.4)</f>
        <v/>
      </c>
      <c r="I28" s="8" t="e">
        <f>IF(H28="",NA(),AVERAGE($H$2:H28))</f>
        <v>#N/A</v>
      </c>
      <c r="J28" s="8" t="e">
        <f>IF('Data Entry Page'!$HG$29="",NA(),'Data Entry Page'!$HH$28)</f>
        <v>#N/A</v>
      </c>
      <c r="K28" s="8" t="str">
        <f>IF('Data Entry Page'!$HG$29="","",'Data Entry Page'!$HH$28)</f>
        <v/>
      </c>
      <c r="L28" s="4" t="e">
        <f>IF(K28="",NA(),AVERAGE($K$2:K28))</f>
        <v>#N/A</v>
      </c>
      <c r="M28" s="8" t="e">
        <f>IF('Data Entry Page'!$HG$35="",NA(),'Data Entry Page'!$HH$34)</f>
        <v>#N/A</v>
      </c>
      <c r="N28" s="8" t="str">
        <f>IF('Data Entry Page'!$HG$35="","",'Data Entry Page'!$HH$34)</f>
        <v/>
      </c>
      <c r="O28" s="8" t="e">
        <f>IF(N28="",NA(),AVERAGE($N$2:N28))</f>
        <v>#N/A</v>
      </c>
    </row>
    <row r="29" spans="1:15" x14ac:dyDescent="0.35">
      <c r="A29" t="s">
        <v>52</v>
      </c>
      <c r="B29" s="5"/>
      <c r="C29" s="5"/>
      <c r="D29" s="25" t="e">
        <f>IF('Analysis Page'!E29="",NA(),'Analysis Page'!E29*100)</f>
        <v>#N/A</v>
      </c>
      <c r="E29" s="8" t="e">
        <f>IF('Data Entry Page'!$HP$36=0,NA(),'Data Entry Page'!$HP$36)</f>
        <v>#N/A</v>
      </c>
      <c r="F29" s="30" t="e">
        <f>IF('Analysis Page'!I29="",NA(),'Analysis Page'!I29*100)</f>
        <v>#N/A</v>
      </c>
      <c r="G29" s="8" t="e">
        <f>IF('Data Entry Page'!$HO$20="",NA(),'Data Entry Page'!$HP$19*0.4+'Data Entry Page'!$HP$22*0.2+'Data Entry Page'!$HP$25*0.4)</f>
        <v>#N/A</v>
      </c>
      <c r="H29" s="8" t="str">
        <f>IF('Data Entry Page'!$HO$20="","",'Data Entry Page'!$HP$19*0.4+'Data Entry Page'!$HP$22*0.2+'Data Entry Page'!$HP$25*0.4)</f>
        <v/>
      </c>
      <c r="I29" s="8" t="e">
        <f>IF(H29="",NA(),AVERAGE($H$2:H29))</f>
        <v>#N/A</v>
      </c>
      <c r="J29" s="8" t="e">
        <f>IF('Data Entry Page'!$HO$29="",NA(),'Data Entry Page'!$HP$28)</f>
        <v>#N/A</v>
      </c>
      <c r="K29" s="8" t="str">
        <f>IF('Data Entry Page'!$HO$29="","",'Data Entry Page'!$HP$28)</f>
        <v/>
      </c>
      <c r="L29" s="4" t="e">
        <f>IF(K29="",NA(),AVERAGE($K$2:K29))</f>
        <v>#N/A</v>
      </c>
      <c r="M29" s="8" t="e">
        <f>IF('Data Entry Page'!$HO$35="",NA(),'Data Entry Page'!$HP$34)</f>
        <v>#N/A</v>
      </c>
      <c r="N29" s="8" t="str">
        <f>IF('Data Entry Page'!$HO$35="","",'Data Entry Page'!$HP$34)</f>
        <v/>
      </c>
      <c r="O29" s="8" t="e">
        <f>IF(N29="",NA(),AVERAGE($N$2:N29))</f>
        <v>#N/A</v>
      </c>
    </row>
    <row r="30" spans="1:15" x14ac:dyDescent="0.35">
      <c r="A30" t="s">
        <v>53</v>
      </c>
      <c r="B30" s="5" t="s">
        <v>21</v>
      </c>
      <c r="C30" s="6" t="e">
        <f>IF('Data Entry Page'!B11="",NA(),('Data Entry Page'!B11/20)*100)</f>
        <v>#N/A</v>
      </c>
      <c r="D30" s="27" t="e">
        <f>IF('Analysis Page'!E30="",NA(),'Analysis Page'!E30*100)</f>
        <v>#N/A</v>
      </c>
      <c r="E30" s="8" t="e">
        <f>IF('Data Entry Page'!$HX$36=0,NA(),'Data Entry Page'!$HX$36)</f>
        <v>#N/A</v>
      </c>
      <c r="F30" s="30" t="e">
        <f>IF('Analysis Page'!I30="",NA(),'Analysis Page'!I30*100)</f>
        <v>#N/A</v>
      </c>
      <c r="G30" s="8" t="e">
        <f>IF('Data Entry Page'!$HW$20="",NA(),'Data Entry Page'!$HX$19*0.4+'Data Entry Page'!$HX$22*0.2+'Data Entry Page'!$HX$25*0.4)</f>
        <v>#N/A</v>
      </c>
      <c r="H30" s="8" t="str">
        <f>IF('Data Entry Page'!$HW$20="","",'Data Entry Page'!$HX$19*0.4+'Data Entry Page'!$HX$22*0.2+'Data Entry Page'!$HX$25*0.4)</f>
        <v/>
      </c>
      <c r="I30" s="8" t="e">
        <f>IF(H30="",NA(),AVERAGE($H$2:H30))</f>
        <v>#N/A</v>
      </c>
      <c r="J30" s="8" t="e">
        <f>IF('Data Entry Page'!$HW$29="",NA(),'Data Entry Page'!$HX$28)</f>
        <v>#N/A</v>
      </c>
      <c r="K30" s="8" t="str">
        <f>IF('Data Entry Page'!$HW$29="","",'Data Entry Page'!$HX$28)</f>
        <v/>
      </c>
      <c r="L30" s="4" t="e">
        <f>IF(K30="",NA(),AVERAGE($K$2:K30))</f>
        <v>#N/A</v>
      </c>
      <c r="M30" s="8" t="e">
        <f>IF('Data Entry Page'!$HW$35="",NA(),'Data Entry Page'!$HX$34)</f>
        <v>#N/A</v>
      </c>
      <c r="N30" s="8" t="str">
        <f>IF('Data Entry Page'!$HW$35="","",'Data Entry Page'!$HX$34)</f>
        <v/>
      </c>
      <c r="O30" s="8" t="e">
        <f>IF(N30="",NA(),AVERAGE($N$2:N30))</f>
        <v>#N/A</v>
      </c>
    </row>
    <row r="31" spans="1:15" x14ac:dyDescent="0.35">
      <c r="A31" t="s">
        <v>54</v>
      </c>
      <c r="B31" s="5"/>
      <c r="C31" s="5"/>
      <c r="D31" s="25" t="e">
        <f>IF('Analysis Page'!E31="",NA(),'Analysis Page'!E31*100)</f>
        <v>#N/A</v>
      </c>
      <c r="E31" s="8" t="e">
        <f>IF('Data Entry Page'!$IF$36=0,NA(),'Data Entry Page'!$IF$36)</f>
        <v>#N/A</v>
      </c>
      <c r="F31" s="30" t="e">
        <f>IF('Analysis Page'!I31="",NA(),'Analysis Page'!I31*100)</f>
        <v>#N/A</v>
      </c>
      <c r="G31" s="8" t="e">
        <f>IF('Data Entry Page'!$IE$20="",NA(),'Data Entry Page'!$IF$19*0.4+'Data Entry Page'!$IF$22*0.2+'Data Entry Page'!$IF$25*0.4)</f>
        <v>#N/A</v>
      </c>
      <c r="H31" s="8" t="str">
        <f>IF('Data Entry Page'!$IE$20="","",'Data Entry Page'!$IF$19*0.4+'Data Entry Page'!$IF$22*0.2+'Data Entry Page'!$IF$25*0.4)</f>
        <v/>
      </c>
      <c r="I31" s="8" t="e">
        <f>IF(H31="",NA(),AVERAGE($H$2:H31))</f>
        <v>#N/A</v>
      </c>
      <c r="J31" s="8" t="e">
        <f>IF('Data Entry Page'!$IE$29="",NA(),'Data Entry Page'!$IF$28)</f>
        <v>#N/A</v>
      </c>
      <c r="K31" s="8" t="str">
        <f>IF('Data Entry Page'!$IE$29="","",'Data Entry Page'!$IF$28)</f>
        <v/>
      </c>
      <c r="L31" s="4" t="e">
        <f>IF(K31="",NA(),AVERAGE($K$2:K31))</f>
        <v>#N/A</v>
      </c>
      <c r="M31" s="8" t="e">
        <f>IF('Data Entry Page'!$IE$35="",NA(),'Data Entry Page'!$IF$34)</f>
        <v>#N/A</v>
      </c>
      <c r="N31" s="8" t="str">
        <f>IF('Data Entry Page'!$IE$35="","",'Data Entry Page'!$IF$34)</f>
        <v/>
      </c>
      <c r="O31" s="8" t="e">
        <f>IF(N31="",NA(),AVERAGE($N$2:N31))</f>
        <v>#N/A</v>
      </c>
    </row>
    <row r="32" spans="1:15" x14ac:dyDescent="0.35">
      <c r="A32" t="s">
        <v>55</v>
      </c>
      <c r="B32" s="5"/>
      <c r="C32" s="5"/>
      <c r="D32" s="25" t="e">
        <f>IF('Analysis Page'!E32="",NA(),'Analysis Page'!E32*100)</f>
        <v>#N/A</v>
      </c>
      <c r="E32" s="8" t="e">
        <f>IF('Data Entry Page'!$IN$36=0,NA(),'Data Entry Page'!$IN$36)</f>
        <v>#N/A</v>
      </c>
      <c r="F32" s="30" t="e">
        <f>IF('Analysis Page'!I32="",NA(),'Analysis Page'!I32*100)</f>
        <v>#N/A</v>
      </c>
      <c r="G32" s="8" t="e">
        <f>IF('Data Entry Page'!$IM$20="",NA(),'Data Entry Page'!$IN$19*0.4+'Data Entry Page'!$IN$22*0.2+'Data Entry Page'!$IN$25*0.4)</f>
        <v>#N/A</v>
      </c>
      <c r="H32" s="8" t="str">
        <f>IF('Data Entry Page'!$IM$20="","",'Data Entry Page'!$IN$19*0.4+'Data Entry Page'!$IN$22*0.2+'Data Entry Page'!$IN$25*0.4)</f>
        <v/>
      </c>
      <c r="I32" s="8" t="e">
        <f>IF(H32="",NA(),AVERAGE($H$2:H32))</f>
        <v>#N/A</v>
      </c>
      <c r="J32" s="8" t="e">
        <f>IF('Data Entry Page'!$IM$29="",NA(),'Data Entry Page'!$IN$28)</f>
        <v>#N/A</v>
      </c>
      <c r="K32" s="8" t="str">
        <f>IF('Data Entry Page'!$IM$29="","",'Data Entry Page'!$IN$28)</f>
        <v/>
      </c>
      <c r="L32" s="4" t="e">
        <f>IF(K32="",NA(),AVERAGE($K$2:K32))</f>
        <v>#N/A</v>
      </c>
      <c r="M32" s="8" t="e">
        <f>IF('Data Entry Page'!$IM$35="",NA(),'Data Entry Page'!$IN$34)</f>
        <v>#N/A</v>
      </c>
      <c r="N32" s="8" t="str">
        <f>IF('Data Entry Page'!$IM$35="","",'Data Entry Page'!$IN$34)</f>
        <v/>
      </c>
      <c r="O32" s="8" t="e">
        <f>IF(N32="",NA(),AVERAGE($N$2:N32))</f>
        <v>#N/A</v>
      </c>
    </row>
    <row r="33" spans="1:15" x14ac:dyDescent="0.35">
      <c r="A33" t="s">
        <v>56</v>
      </c>
      <c r="B33" s="5" t="s">
        <v>22</v>
      </c>
      <c r="C33" s="6" t="e">
        <f>IF('Data Entry Page'!B12="",NA(),('Data Entry Page'!B12/20)*100)</f>
        <v>#N/A</v>
      </c>
      <c r="D33" s="27" t="e">
        <f>IF('Analysis Page'!E33="",NA(),'Analysis Page'!E33*100)</f>
        <v>#N/A</v>
      </c>
      <c r="E33" s="8" t="e">
        <f>IF('Data Entry Page'!$IV$36=0,NA(),'Data Entry Page'!$IV$36)</f>
        <v>#N/A</v>
      </c>
      <c r="F33" s="30" t="e">
        <f>IF('Analysis Page'!I33="",NA(),'Analysis Page'!I33*100)</f>
        <v>#N/A</v>
      </c>
      <c r="G33" s="8" t="e">
        <f>IF('Data Entry Page'!$IU$20="",NA(),'Data Entry Page'!$IV$19*0.4+'Data Entry Page'!$IV$22*0.2+'Data Entry Page'!$IV$25*0.4)</f>
        <v>#N/A</v>
      </c>
      <c r="H33" s="8" t="str">
        <f>IF('Data Entry Page'!$IU$20="","",'Data Entry Page'!$IV$19*0.4+'Data Entry Page'!$IV$22*0.2+'Data Entry Page'!$IV$25*0.4)</f>
        <v/>
      </c>
      <c r="I33" s="8" t="e">
        <f>IF(H33="",NA(),AVERAGE($H$2:H33))</f>
        <v>#N/A</v>
      </c>
      <c r="J33" s="8" t="e">
        <f>IF('Data Entry Page'!$IU$29="",NA(),'Data Entry Page'!$IV$28)</f>
        <v>#N/A</v>
      </c>
      <c r="K33" s="8" t="str">
        <f>IF('Data Entry Page'!$IU$29="","",'Data Entry Page'!$IV$28)</f>
        <v/>
      </c>
      <c r="L33" s="4" t="e">
        <f>IF(K33="",NA(),AVERAGE($K$2:K33))</f>
        <v>#N/A</v>
      </c>
      <c r="M33" s="8" t="e">
        <f>IF('Data Entry Page'!$IU$35="",NA(),'Data Entry Page'!$IV$34)</f>
        <v>#N/A</v>
      </c>
      <c r="N33" s="8" t="str">
        <f>IF('Data Entry Page'!$IU$35="","",'Data Entry Page'!$IV$34)</f>
        <v/>
      </c>
      <c r="O33" s="8" t="e">
        <f>IF(N33="",NA(),AVERAGE($N$2:N33))</f>
        <v>#N/A</v>
      </c>
    </row>
    <row r="34" spans="1:15" x14ac:dyDescent="0.35">
      <c r="A34" t="s">
        <v>57</v>
      </c>
      <c r="B34" s="5"/>
      <c r="C34" s="5"/>
      <c r="D34" s="25" t="e">
        <f>IF('Analysis Page'!E34="",NA(),'Analysis Page'!E34*100)</f>
        <v>#N/A</v>
      </c>
      <c r="E34" s="8" t="e">
        <f>IF('Data Entry Page'!$JD$36=0,NA(),'Data Entry Page'!$JD$36)</f>
        <v>#N/A</v>
      </c>
      <c r="F34" s="30" t="e">
        <f>IF('Analysis Page'!I34="",NA(),'Analysis Page'!I34*100)</f>
        <v>#N/A</v>
      </c>
      <c r="G34" s="8" t="e">
        <f>IF('Data Entry Page'!$JC$20="",NA(),'Data Entry Page'!$JD$19*0.4+'Data Entry Page'!$JD$22*0.2+'Data Entry Page'!$JD$25*0.4)</f>
        <v>#N/A</v>
      </c>
      <c r="H34" s="8" t="str">
        <f>IF('Data Entry Page'!$JC$20="","",'Data Entry Page'!$JD$19*0.4+'Data Entry Page'!$JD$22*0.2+'Data Entry Page'!$JD$25*0.4)</f>
        <v/>
      </c>
      <c r="I34" s="8" t="e">
        <f>IF(H34="",NA(),AVERAGE($H$2:H34))</f>
        <v>#N/A</v>
      </c>
      <c r="J34" s="8" t="e">
        <f>IF('Data Entry Page'!$JC$29="",NA(),'Data Entry Page'!$JD$28)</f>
        <v>#N/A</v>
      </c>
      <c r="K34" s="8" t="str">
        <f>IF('Data Entry Page'!$JC$29="","",'Data Entry Page'!$JD$28)</f>
        <v/>
      </c>
      <c r="L34" s="4" t="e">
        <f>IF(K34="",NA(),AVERAGE($K$2:K34))</f>
        <v>#N/A</v>
      </c>
      <c r="M34" s="8" t="e">
        <f>IF('Data Entry Page'!$JC$35="",NA(),'Data Entry Page'!$JD$34)</f>
        <v>#N/A</v>
      </c>
      <c r="N34" s="8" t="str">
        <f>IF('Data Entry Page'!$JC$35="","",'Data Entry Page'!$JD$34)</f>
        <v/>
      </c>
      <c r="O34" s="8" t="e">
        <f>IF(N34="",NA(),AVERAGE($N$2:N34))</f>
        <v>#N/A</v>
      </c>
    </row>
    <row r="35" spans="1:15" x14ac:dyDescent="0.35">
      <c r="A35" t="s">
        <v>58</v>
      </c>
      <c r="B35" s="5"/>
      <c r="C35" s="5"/>
      <c r="D35" s="25" t="e">
        <f>IF('Analysis Page'!E35="",NA(),'Analysis Page'!E35*100)</f>
        <v>#N/A</v>
      </c>
      <c r="E35" s="8" t="e">
        <f>IF('Data Entry Page'!$JL$36=0,NA(),'Data Entry Page'!$JL$36)</f>
        <v>#N/A</v>
      </c>
      <c r="F35" s="30" t="e">
        <f>IF('Analysis Page'!I35="",NA(),'Analysis Page'!I35*100)</f>
        <v>#N/A</v>
      </c>
      <c r="G35" s="8" t="e">
        <f>IF('Data Entry Page'!$JK$20="",NA(),'Data Entry Page'!$JL$19*0.4+'Data Entry Page'!$JL$22*0.2+'Data Entry Page'!$JL$25*0.4)</f>
        <v>#N/A</v>
      </c>
      <c r="H35" s="8" t="str">
        <f>IF('Data Entry Page'!$JK$20="","",'Data Entry Page'!$JL$19*0.4+'Data Entry Page'!$JL$22*0.2+'Data Entry Page'!$JL$25*0.4)</f>
        <v/>
      </c>
      <c r="I35" s="8" t="e">
        <f>IF(H35="",NA(),AVERAGE($H$2:H35))</f>
        <v>#N/A</v>
      </c>
      <c r="J35" s="8" t="e">
        <f>IF('Data Entry Page'!$JK$29="",NA(),'Data Entry Page'!$JL$28)</f>
        <v>#N/A</v>
      </c>
      <c r="K35" s="8" t="str">
        <f>IF('Data Entry Page'!$JK$29="","",'Data Entry Page'!$JL$28)</f>
        <v/>
      </c>
      <c r="L35" s="4" t="e">
        <f>IF(K35="",NA(),AVERAGE($K$2:K35))</f>
        <v>#N/A</v>
      </c>
      <c r="M35" s="8" t="e">
        <f>IF('Data Entry Page'!$JK$35="",NA(),'Data Entry Page'!$JL$34)</f>
        <v>#N/A</v>
      </c>
      <c r="N35" s="8" t="str">
        <f>IF('Data Entry Page'!$JK$35="","",'Data Entry Page'!$JL$34)</f>
        <v/>
      </c>
      <c r="O35" s="8" t="e">
        <f>IF(N35="",NA(),AVERAGE($N$2:N35))</f>
        <v>#N/A</v>
      </c>
    </row>
    <row r="36" spans="1:15" x14ac:dyDescent="0.35">
      <c r="A36" t="s">
        <v>59</v>
      </c>
      <c r="B36" s="5" t="s">
        <v>23</v>
      </c>
      <c r="C36" s="6" t="e">
        <f>IF('Data Entry Page'!B13="",NA(),('Data Entry Page'!B13/20)*100)</f>
        <v>#N/A</v>
      </c>
      <c r="D36" s="27" t="e">
        <f>IF('Analysis Page'!E36="",NA(),'Analysis Page'!E36*100)</f>
        <v>#N/A</v>
      </c>
      <c r="E36" s="8" t="e">
        <f>IF('Data Entry Page'!$JT$36=0,NA(),'Data Entry Page'!$JT$36)</f>
        <v>#N/A</v>
      </c>
      <c r="F36" s="30" t="e">
        <f>IF('Analysis Page'!I36="",NA(),'Analysis Page'!I36*100)</f>
        <v>#N/A</v>
      </c>
      <c r="G36" s="8" t="e">
        <f>IF('Data Entry Page'!$JS$20="",NA(),'Data Entry Page'!$JT$19*0.4+'Data Entry Page'!$JT$22*0.2+'Data Entry Page'!$JT$25*0.4)</f>
        <v>#N/A</v>
      </c>
      <c r="H36" s="8" t="str">
        <f>IF('Data Entry Page'!$JS$20="","",'Data Entry Page'!$JT$19*0.4+'Data Entry Page'!$JT$22*0.2+'Data Entry Page'!$JT$25*0.4)</f>
        <v/>
      </c>
      <c r="I36" s="8" t="e">
        <f>IF(H36="",NA(),AVERAGE($H$2:H36))</f>
        <v>#N/A</v>
      </c>
      <c r="J36" s="8" t="e">
        <f>IF('Data Entry Page'!$JS$29="",NA(),'Data Entry Page'!$JT$28)</f>
        <v>#N/A</v>
      </c>
      <c r="K36" s="8" t="str">
        <f>IF('Data Entry Page'!$JS$29="","",'Data Entry Page'!$JT$28)</f>
        <v/>
      </c>
      <c r="L36" s="4" t="e">
        <f>IF(K36="",NA(),AVERAGE($K$2:K36))</f>
        <v>#N/A</v>
      </c>
      <c r="M36" s="8" t="e">
        <f>IF('Data Entry Page'!$JS$35="",NA(),'Data Entry Page'!$JT$34)</f>
        <v>#N/A</v>
      </c>
      <c r="N36" s="8" t="str">
        <f>IF('Data Entry Page'!$JS$35="","",'Data Entry Page'!$JT$34)</f>
        <v/>
      </c>
      <c r="O36" s="8" t="e">
        <f>IF(N36="",NA(),AVERAGE($N$2:N36))</f>
        <v>#N/A</v>
      </c>
    </row>
    <row r="37" spans="1:15" x14ac:dyDescent="0.35">
      <c r="A37" t="s">
        <v>60</v>
      </c>
      <c r="B37" s="5"/>
      <c r="C37" s="5"/>
      <c r="D37" s="25" t="e">
        <f>IF('Analysis Page'!E37="",NA(),'Analysis Page'!E37*100)</f>
        <v>#N/A</v>
      </c>
      <c r="E37" s="8" t="e">
        <f>IF('Data Entry Page'!$KB$36=0,NA(),'Data Entry Page'!$KB$36)</f>
        <v>#N/A</v>
      </c>
      <c r="F37" s="30" t="e">
        <f>IF('Analysis Page'!I37="",NA(),'Analysis Page'!I37*100)</f>
        <v>#N/A</v>
      </c>
      <c r="G37" s="8" t="e">
        <f>IF('Data Entry Page'!$KA$20="",NA(),'Data Entry Page'!$KB$19*0.4+'Data Entry Page'!$KB$22*0.2+'Data Entry Page'!$KB$25*0.4)</f>
        <v>#N/A</v>
      </c>
      <c r="H37" s="8" t="str">
        <f>IF('Data Entry Page'!$KA$20="","",'Data Entry Page'!$KB$19*0.4+'Data Entry Page'!$KB$22*0.2+'Data Entry Page'!$KB$25*0.4)</f>
        <v/>
      </c>
      <c r="I37" s="8" t="e">
        <f>IF(H37="",NA(),AVERAGE($H$2:H37))</f>
        <v>#N/A</v>
      </c>
      <c r="J37" s="8" t="e">
        <f>IF('Data Entry Page'!$KA$29="",NA(),'Data Entry Page'!$KB$28)</f>
        <v>#N/A</v>
      </c>
      <c r="K37" s="8" t="str">
        <f>IF('Data Entry Page'!$KA$29="","",'Data Entry Page'!$KB$28)</f>
        <v/>
      </c>
      <c r="L37" s="4" t="e">
        <f>IF(K37="",NA(),AVERAGE($K$2:K37))</f>
        <v>#N/A</v>
      </c>
      <c r="M37" s="8" t="e">
        <f>IF('Data Entry Page'!$KA$35="",NA(),'Data Entry Page'!$KB$34)</f>
        <v>#N/A</v>
      </c>
      <c r="N37" s="8" t="str">
        <f>IF('Data Entry Page'!$KA$35="","",'Data Entry Page'!$KB$34)</f>
        <v/>
      </c>
      <c r="O37" s="8" t="e">
        <f>IF(N37="",NA(),AVERAGE($N$2:N37))</f>
        <v>#N/A</v>
      </c>
    </row>
    <row r="38" spans="1:15" x14ac:dyDescent="0.35">
      <c r="A38" t="s">
        <v>61</v>
      </c>
      <c r="B38" s="5"/>
      <c r="C38" s="5"/>
      <c r="D38" s="25" t="e">
        <f>IF('Analysis Page'!E38="",NA(),'Analysis Page'!E38*100)</f>
        <v>#N/A</v>
      </c>
      <c r="E38" s="8" t="e">
        <f>IF('Data Entry Page'!$KJ$36=0,NA(),'Data Entry Page'!$KJ$36)</f>
        <v>#N/A</v>
      </c>
      <c r="F38" s="30" t="e">
        <f>IF('Analysis Page'!I38="",NA(),'Analysis Page'!I38*100)</f>
        <v>#N/A</v>
      </c>
      <c r="G38" s="8" t="e">
        <f>IF('Data Entry Page'!$KI$20="",NA(),'Data Entry Page'!$KJ$19*0.4+'Data Entry Page'!$KJ$22*0.2+'Data Entry Page'!$KJ$25*0.4)</f>
        <v>#N/A</v>
      </c>
      <c r="H38" s="8" t="str">
        <f>IF('Data Entry Page'!$KI$20="","",'Data Entry Page'!$KJ$19*0.4+'Data Entry Page'!$KJ$22*0.2+'Data Entry Page'!$KJ$25*0.4)</f>
        <v/>
      </c>
      <c r="I38" s="8" t="e">
        <f>IF(H38="",NA(),AVERAGE($H$2:H38))</f>
        <v>#N/A</v>
      </c>
      <c r="J38" s="8" t="e">
        <f>IF('Data Entry Page'!$KI$29="",NA(),'Data Entry Page'!$KJ$28)</f>
        <v>#N/A</v>
      </c>
      <c r="K38" s="8" t="str">
        <f>IF('Data Entry Page'!$KI$29="","",'Data Entry Page'!$KJ$28)</f>
        <v/>
      </c>
      <c r="L38" s="4" t="e">
        <f>IF(K38="",NA(),AVERAGE($K$2:K38))</f>
        <v>#N/A</v>
      </c>
      <c r="M38" s="8" t="e">
        <f>IF('Data Entry Page'!$KI$35="",NA(),'Data Entry Page'!$KJ$34)</f>
        <v>#N/A</v>
      </c>
      <c r="N38" s="8" t="str">
        <f>IF('Data Entry Page'!$KI$35="","",'Data Entry Page'!$KJ$34)</f>
        <v/>
      </c>
      <c r="O38" s="8" t="e">
        <f>IF(N38="",NA(),AVERAGE($N$2:N38))</f>
        <v>#N/A</v>
      </c>
    </row>
    <row r="39" spans="1:15" x14ac:dyDescent="0.35">
      <c r="A39" t="s">
        <v>62</v>
      </c>
      <c r="B39" s="5" t="s">
        <v>3</v>
      </c>
      <c r="C39" s="6" t="e">
        <f>IF('Data Entry Page'!B14="",NA(),('Data Entry Page'!B14/25)*100)</f>
        <v>#N/A</v>
      </c>
      <c r="D39" s="27" t="e">
        <f>IF('Analysis Page'!E39="",NA(),'Analysis Page'!E39*100)</f>
        <v>#N/A</v>
      </c>
      <c r="E39" s="8" t="e">
        <f>IF('Data Entry Page'!$KR$36=0,NA(),'Data Entry Page'!$KR$36)</f>
        <v>#N/A</v>
      </c>
      <c r="F39" s="30" t="e">
        <f>IF('Analysis Page'!I39="",NA(),'Analysis Page'!I39*100)</f>
        <v>#N/A</v>
      </c>
      <c r="G39" s="8" t="e">
        <f>IF('Data Entry Page'!$KQ$20="",NA(),'Data Entry Page'!$KR$19*0.4+'Data Entry Page'!$KR$22*0.2+'Data Entry Page'!$KR$25*0.4)</f>
        <v>#N/A</v>
      </c>
      <c r="H39" s="8" t="str">
        <f>IF('Data Entry Page'!$KQ$20="","",'Data Entry Page'!$KR$19*0.4+'Data Entry Page'!$KR$22*0.2+'Data Entry Page'!$KR$25*0.4)</f>
        <v/>
      </c>
      <c r="I39" s="8" t="e">
        <f>IF(H39="",NA(),AVERAGE($H$2:H39))</f>
        <v>#N/A</v>
      </c>
      <c r="J39" s="8" t="e">
        <f>IF('Data Entry Page'!$KQ$29="",NA(),'Data Entry Page'!$KR$28)</f>
        <v>#N/A</v>
      </c>
      <c r="K39" s="8" t="str">
        <f>IF('Data Entry Page'!$KQ$29="","",'Data Entry Page'!$KR$28)</f>
        <v/>
      </c>
      <c r="L39" s="4" t="e">
        <f>IF(K39="",NA(),AVERAGE($K$2:K39))</f>
        <v>#N/A</v>
      </c>
      <c r="M39" s="8" t="e">
        <f>IF('Data Entry Page'!$KQ$35="",NA(),'Data Entry Page'!$KR$34)</f>
        <v>#N/A</v>
      </c>
      <c r="N39" s="8" t="str">
        <f>IF('Data Entry Page'!$KQ$35="","",'Data Entry Page'!$KR$34)</f>
        <v/>
      </c>
      <c r="O39" s="8" t="e">
        <f>IF(N39="",NA(),AVERAGE($N$2:N39))</f>
        <v>#N/A</v>
      </c>
    </row>
    <row r="40" spans="1:15" x14ac:dyDescent="0.35">
      <c r="A40" t="s">
        <v>63</v>
      </c>
      <c r="B40" s="5"/>
      <c r="C40" s="5"/>
      <c r="D40" s="25" t="e">
        <f>IF('Analysis Page'!E40="",NA(),'Analysis Page'!E40*100)</f>
        <v>#N/A</v>
      </c>
      <c r="E40" s="8" t="e">
        <f>IF('Data Entry Page'!$KZ$36=0,NA(),'Data Entry Page'!$KZ$36)</f>
        <v>#N/A</v>
      </c>
      <c r="F40" s="30" t="e">
        <f>IF('Analysis Page'!I40="",NA(),'Analysis Page'!I40*100)</f>
        <v>#N/A</v>
      </c>
      <c r="G40" s="8" t="e">
        <f>IF('Data Entry Page'!$KY$20="",NA(),'Data Entry Page'!$KZ$19*0.4+'Data Entry Page'!$KZ$22*0.2+'Data Entry Page'!$KZ$25*0.4)</f>
        <v>#N/A</v>
      </c>
      <c r="H40" s="8" t="str">
        <f>IF('Data Entry Page'!$KY$20="","",'Data Entry Page'!$KZ$19*0.4+'Data Entry Page'!$KZ$22*0.2+'Data Entry Page'!$KZ$25*0.4)</f>
        <v/>
      </c>
      <c r="I40" s="8" t="e">
        <f>IF(H40="",NA(),AVERAGE($H$2:H40))</f>
        <v>#N/A</v>
      </c>
      <c r="J40" s="8" t="e">
        <f>IF('Data Entry Page'!$KY$29="",NA(),'Data Entry Page'!$KZ$28)</f>
        <v>#N/A</v>
      </c>
      <c r="K40" s="8" t="str">
        <f>IF('Data Entry Page'!$KY$29="","",'Data Entry Page'!$KZ$28)</f>
        <v/>
      </c>
      <c r="L40" s="4" t="e">
        <f>IF(K40="",NA(),AVERAGE($K$2:K40))</f>
        <v>#N/A</v>
      </c>
      <c r="M40" s="8" t="e">
        <f>IF('Data Entry Page'!$KY$35="",NA(),'Data Entry Page'!$KZ$34)</f>
        <v>#N/A</v>
      </c>
      <c r="N40" s="8" t="str">
        <f>IF('Data Entry Page'!$KY$35="","",'Data Entry Page'!$KZ$34)</f>
        <v/>
      </c>
      <c r="O40" s="8" t="e">
        <f>IF(N40="",NA(),AVERAGE($N$2:N40))</f>
        <v>#N/A</v>
      </c>
    </row>
    <row r="41" spans="1:15" x14ac:dyDescent="0.35">
      <c r="A41" t="s">
        <v>64</v>
      </c>
      <c r="B41" s="5"/>
      <c r="C41" s="5"/>
      <c r="D41" s="25" t="e">
        <f>IF('Analysis Page'!E41="",NA(),'Analysis Page'!E41*100)</f>
        <v>#N/A</v>
      </c>
      <c r="E41" s="8" t="e">
        <f>IF('Data Entry Page'!$LH$36=0,NA(),'Data Entry Page'!$LH$36)</f>
        <v>#N/A</v>
      </c>
      <c r="F41" s="30" t="e">
        <f>IF('Analysis Page'!I41="",NA(),'Analysis Page'!I41*100)</f>
        <v>#N/A</v>
      </c>
      <c r="G41" s="8" t="e">
        <f>IF('Data Entry Page'!$LG$20="",NA(),'Data Entry Page'!$LH$19*0.4+'Data Entry Page'!$LH$22*0.2+'Data Entry Page'!$LH$25*0.4)</f>
        <v>#N/A</v>
      </c>
      <c r="H41" s="8" t="str">
        <f>IF('Data Entry Page'!$LG$20="","",'Data Entry Page'!$LH$19*0.4+'Data Entry Page'!$LH$22*0.2+'Data Entry Page'!$LH$25*0.4)</f>
        <v/>
      </c>
      <c r="I41" s="8" t="e">
        <f>IF(H41="",NA(),AVERAGE($H$2:H41))</f>
        <v>#N/A</v>
      </c>
      <c r="J41" s="8" t="e">
        <f>IF('Data Entry Page'!$LG$29="",NA(),'Data Entry Page'!$LH$28)</f>
        <v>#N/A</v>
      </c>
      <c r="K41" s="8" t="str">
        <f>IF('Data Entry Page'!$LG$29="","",'Data Entry Page'!$LH$28)</f>
        <v/>
      </c>
      <c r="L41" s="4" t="e">
        <f>IF(K41="",NA(),AVERAGE($K$2:K41))</f>
        <v>#N/A</v>
      </c>
      <c r="M41" s="8" t="e">
        <f>IF('Data Entry Page'!$LG$35="",NA(),'Data Entry Page'!$LH$34)</f>
        <v>#N/A</v>
      </c>
      <c r="N41" s="8" t="str">
        <f>IF('Data Entry Page'!$LG$35="","",'Data Entry Page'!$LH$34)</f>
        <v/>
      </c>
      <c r="O41" s="8" t="e">
        <f>IF(N41="",NA(),AVERAGE($N$2:N41))</f>
        <v>#N/A</v>
      </c>
    </row>
    <row r="42" spans="1:15" x14ac:dyDescent="0.35">
      <c r="A42" t="s">
        <v>65</v>
      </c>
      <c r="B42" s="5" t="s">
        <v>24</v>
      </c>
      <c r="C42" s="6" t="e">
        <f>IF('Data Entry Page'!B15="",NA(),('Data Entry Page'!B15/50)*100)</f>
        <v>#N/A</v>
      </c>
      <c r="D42" s="27" t="e">
        <f>IF('Analysis Page'!E42="",NA(),'Analysis Page'!E42*100)</f>
        <v>#N/A</v>
      </c>
      <c r="E42" s="8" t="e">
        <f>IF('Data Entry Page'!$LP$36=0,NA(),'Data Entry Page'!$LP$36)</f>
        <v>#N/A</v>
      </c>
      <c r="F42" s="30" t="e">
        <f>IF('Analysis Page'!I42="",NA(),'Analysis Page'!I42*100)</f>
        <v>#N/A</v>
      </c>
      <c r="G42" s="8" t="e">
        <f>IF('Data Entry Page'!$LO$20="",NA(),'Data Entry Page'!$LP$19*0.4+'Data Entry Page'!$LP$22*0.2+'Data Entry Page'!$LP$25*0.4)</f>
        <v>#N/A</v>
      </c>
      <c r="H42" s="8" t="str">
        <f>IF('Data Entry Page'!$LO$20="","",'Data Entry Page'!$LP$19*0.4+'Data Entry Page'!$LP$22*0.2+'Data Entry Page'!$LP$25*0.4)</f>
        <v/>
      </c>
      <c r="I42" s="8" t="e">
        <f>IF(H42="",NA(),AVERAGE($H$2:H42))</f>
        <v>#N/A</v>
      </c>
      <c r="J42" s="8" t="e">
        <f>IF('Data Entry Page'!$LO$29="",NA(),'Data Entry Page'!$LP$28)</f>
        <v>#N/A</v>
      </c>
      <c r="K42" s="8" t="str">
        <f>IF('Data Entry Page'!$LO$29="","",'Data Entry Page'!$LP$28)</f>
        <v/>
      </c>
      <c r="L42" s="4" t="e">
        <f>IF(K42="",NA(),AVERAGE($K$2:K42))</f>
        <v>#N/A</v>
      </c>
      <c r="M42" s="8" t="e">
        <f>IF('Data Entry Page'!$LO$35="",NA(),'Data Entry Page'!$LP$34)</f>
        <v>#N/A</v>
      </c>
      <c r="N42" s="8" t="str">
        <f>IF('Data Entry Page'!$LO$35="","",'Data Entry Page'!$LP$34)</f>
        <v/>
      </c>
      <c r="O42" s="8" t="e">
        <f>IF(N42="",NA(),AVERAGE($N$2:N42))</f>
        <v>#N/A</v>
      </c>
    </row>
    <row r="43" spans="1:15" x14ac:dyDescent="0.35">
      <c r="C43" s="7"/>
      <c r="F43" s="9"/>
    </row>
    <row r="44" spans="1:15" x14ac:dyDescent="0.35">
      <c r="F44" s="9"/>
    </row>
    <row r="45" spans="1:15" x14ac:dyDescent="0.35">
      <c r="F45" s="9"/>
    </row>
    <row r="46" spans="1:15" x14ac:dyDescent="0.35">
      <c r="F46" s="9"/>
    </row>
    <row r="47" spans="1:15" x14ac:dyDescent="0.35">
      <c r="F47" s="9"/>
    </row>
  </sheetData>
  <sheetProtection algorithmName="SHA-512" hashValue="AJ4HvAY1OHD8y9jQYDS6V/wMlJYMvpsxw35D4hYMPiAPCIJNr2crQuWL6pBg7KQRRrfluOUvgtHINhzYmT+GHw==" saltValue="IMmXOt7VWlW3ce+Xchh/Q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372E3-B8F3-465D-ACEC-8794135A7407}">
  <dimension ref="A1:E102"/>
  <sheetViews>
    <sheetView workbookViewId="0">
      <selection activeCell="A22" sqref="A22:XFD22"/>
    </sheetView>
  </sheetViews>
  <sheetFormatPr defaultRowHeight="14.5" x14ac:dyDescent="0.35"/>
  <cols>
    <col min="1" max="1" width="8.7265625" style="1"/>
    <col min="2" max="4" width="9.1796875" style="4" customWidth="1"/>
  </cols>
  <sheetData>
    <row r="1" spans="1:5" ht="29" x14ac:dyDescent="0.35">
      <c r="A1" s="2" t="s">
        <v>128</v>
      </c>
      <c r="B1" s="39" t="s">
        <v>129</v>
      </c>
      <c r="C1" s="39" t="s">
        <v>130</v>
      </c>
      <c r="D1" s="39" t="s">
        <v>131</v>
      </c>
      <c r="E1" s="2" t="s">
        <v>132</v>
      </c>
    </row>
    <row r="2" spans="1:5" x14ac:dyDescent="0.35">
      <c r="A2" s="1">
        <v>0</v>
      </c>
      <c r="B2" s="4">
        <v>0</v>
      </c>
      <c r="C2" s="40">
        <f>B2</f>
        <v>0</v>
      </c>
      <c r="D2" s="4">
        <f t="shared" ref="D2:D65" si="0">B2/2</f>
        <v>0</v>
      </c>
      <c r="E2">
        <f>1/18</f>
        <v>5.5555555555555552E-2</v>
      </c>
    </row>
    <row r="3" spans="1:5" x14ac:dyDescent="0.35">
      <c r="A3" s="1">
        <v>1</v>
      </c>
      <c r="B3" s="4">
        <f t="shared" ref="B3:B25" si="1">B2+2.61</f>
        <v>2.61</v>
      </c>
      <c r="C3" s="40">
        <f>C2+$E$2</f>
        <v>5.5555555555555552E-2</v>
      </c>
      <c r="D3" s="4">
        <f>B3/2</f>
        <v>1.3049999999999999</v>
      </c>
    </row>
    <row r="4" spans="1:5" x14ac:dyDescent="0.35">
      <c r="A4" s="1">
        <v>2</v>
      </c>
      <c r="B4" s="4">
        <f t="shared" si="1"/>
        <v>5.22</v>
      </c>
      <c r="C4" s="40">
        <f t="shared" ref="C4:C20" si="2">C3+$E$2</f>
        <v>0.1111111111111111</v>
      </c>
      <c r="D4" s="4">
        <f t="shared" si="0"/>
        <v>2.61</v>
      </c>
    </row>
    <row r="5" spans="1:5" x14ac:dyDescent="0.35">
      <c r="A5" s="1">
        <v>3</v>
      </c>
      <c r="B5" s="4">
        <f t="shared" si="1"/>
        <v>7.83</v>
      </c>
      <c r="C5" s="40">
        <f t="shared" si="2"/>
        <v>0.16666666666666666</v>
      </c>
      <c r="D5" s="4">
        <f>B5/2</f>
        <v>3.915</v>
      </c>
    </row>
    <row r="6" spans="1:5" x14ac:dyDescent="0.35">
      <c r="A6" s="1">
        <v>4</v>
      </c>
      <c r="B6" s="4">
        <f t="shared" si="1"/>
        <v>10.44</v>
      </c>
      <c r="C6" s="40">
        <f t="shared" si="2"/>
        <v>0.22222222222222221</v>
      </c>
      <c r="D6" s="4">
        <f t="shared" si="0"/>
        <v>5.22</v>
      </c>
    </row>
    <row r="7" spans="1:5" x14ac:dyDescent="0.35">
      <c r="A7" s="1">
        <v>5</v>
      </c>
      <c r="B7" s="4">
        <f t="shared" si="1"/>
        <v>13.049999999999999</v>
      </c>
      <c r="C7" s="40">
        <f t="shared" si="2"/>
        <v>0.27777777777777779</v>
      </c>
      <c r="D7" s="4">
        <f t="shared" si="0"/>
        <v>6.5249999999999995</v>
      </c>
    </row>
    <row r="8" spans="1:5" x14ac:dyDescent="0.35">
      <c r="A8" s="1">
        <v>6</v>
      </c>
      <c r="B8" s="4">
        <f t="shared" si="1"/>
        <v>15.659999999999998</v>
      </c>
      <c r="C8" s="40">
        <f t="shared" si="2"/>
        <v>0.33333333333333337</v>
      </c>
      <c r="D8" s="4">
        <f t="shared" si="0"/>
        <v>7.8299999999999992</v>
      </c>
    </row>
    <row r="9" spans="1:5" x14ac:dyDescent="0.35">
      <c r="A9" s="1">
        <v>7</v>
      </c>
      <c r="B9" s="4">
        <f t="shared" si="1"/>
        <v>18.27</v>
      </c>
      <c r="C9" s="40">
        <f t="shared" si="2"/>
        <v>0.38888888888888895</v>
      </c>
      <c r="D9" s="4">
        <f t="shared" si="0"/>
        <v>9.1349999999999998</v>
      </c>
    </row>
    <row r="10" spans="1:5" x14ac:dyDescent="0.35">
      <c r="A10" s="1">
        <v>8</v>
      </c>
      <c r="B10" s="4">
        <f t="shared" si="1"/>
        <v>20.88</v>
      </c>
      <c r="C10" s="40">
        <f t="shared" si="2"/>
        <v>0.44444444444444453</v>
      </c>
      <c r="D10" s="4">
        <f t="shared" si="0"/>
        <v>10.44</v>
      </c>
    </row>
    <row r="11" spans="1:5" x14ac:dyDescent="0.35">
      <c r="A11" s="1">
        <v>9</v>
      </c>
      <c r="B11" s="4">
        <f t="shared" si="1"/>
        <v>23.49</v>
      </c>
      <c r="C11" s="40">
        <f t="shared" si="2"/>
        <v>0.50000000000000011</v>
      </c>
      <c r="D11" s="4">
        <f t="shared" si="0"/>
        <v>11.744999999999999</v>
      </c>
    </row>
    <row r="12" spans="1:5" x14ac:dyDescent="0.35">
      <c r="A12" s="1">
        <v>10</v>
      </c>
      <c r="B12" s="4">
        <f t="shared" si="1"/>
        <v>26.099999999999998</v>
      </c>
      <c r="C12" s="40">
        <f t="shared" si="2"/>
        <v>0.55555555555555569</v>
      </c>
      <c r="D12" s="4">
        <f t="shared" si="0"/>
        <v>13.049999999999999</v>
      </c>
    </row>
    <row r="13" spans="1:5" x14ac:dyDescent="0.35">
      <c r="A13" s="1">
        <v>11</v>
      </c>
      <c r="B13" s="4">
        <f t="shared" si="1"/>
        <v>28.709999999999997</v>
      </c>
      <c r="C13" s="40">
        <f t="shared" si="2"/>
        <v>0.61111111111111127</v>
      </c>
      <c r="D13" s="4">
        <f t="shared" si="0"/>
        <v>14.354999999999999</v>
      </c>
    </row>
    <row r="14" spans="1:5" x14ac:dyDescent="0.35">
      <c r="A14" s="1">
        <v>12</v>
      </c>
      <c r="B14" s="4">
        <f t="shared" si="1"/>
        <v>31.319999999999997</v>
      </c>
      <c r="C14" s="40">
        <f t="shared" si="2"/>
        <v>0.66666666666666685</v>
      </c>
      <c r="D14" s="4">
        <f t="shared" si="0"/>
        <v>15.659999999999998</v>
      </c>
    </row>
    <row r="15" spans="1:5" x14ac:dyDescent="0.35">
      <c r="A15" s="1">
        <v>13</v>
      </c>
      <c r="B15" s="4">
        <f t="shared" si="1"/>
        <v>33.93</v>
      </c>
      <c r="C15" s="40">
        <f t="shared" si="2"/>
        <v>0.72222222222222243</v>
      </c>
      <c r="D15" s="4">
        <f t="shared" si="0"/>
        <v>16.965</v>
      </c>
    </row>
    <row r="16" spans="1:5" x14ac:dyDescent="0.35">
      <c r="A16" s="1">
        <v>14</v>
      </c>
      <c r="B16" s="4">
        <f t="shared" si="1"/>
        <v>36.54</v>
      </c>
      <c r="C16" s="40">
        <f t="shared" si="2"/>
        <v>0.77777777777777801</v>
      </c>
      <c r="D16" s="4">
        <f t="shared" si="0"/>
        <v>18.27</v>
      </c>
    </row>
    <row r="17" spans="1:4" x14ac:dyDescent="0.35">
      <c r="A17" s="1">
        <v>15</v>
      </c>
      <c r="B17" s="4">
        <f t="shared" si="1"/>
        <v>39.15</v>
      </c>
      <c r="C17" s="40">
        <f t="shared" si="2"/>
        <v>0.83333333333333359</v>
      </c>
      <c r="D17" s="4">
        <f t="shared" si="0"/>
        <v>19.574999999999999</v>
      </c>
    </row>
    <row r="18" spans="1:4" x14ac:dyDescent="0.35">
      <c r="A18" s="1">
        <v>16</v>
      </c>
      <c r="B18" s="4">
        <f t="shared" si="1"/>
        <v>41.76</v>
      </c>
      <c r="C18" s="40">
        <f t="shared" si="2"/>
        <v>0.88888888888888917</v>
      </c>
      <c r="D18" s="4">
        <f t="shared" si="0"/>
        <v>20.88</v>
      </c>
    </row>
    <row r="19" spans="1:4" x14ac:dyDescent="0.35">
      <c r="A19" s="1">
        <v>17</v>
      </c>
      <c r="B19" s="4">
        <f t="shared" si="1"/>
        <v>44.37</v>
      </c>
      <c r="C19" s="40">
        <f>C18+$E$2</f>
        <v>0.94444444444444475</v>
      </c>
      <c r="D19" s="4">
        <f t="shared" si="0"/>
        <v>22.184999999999999</v>
      </c>
    </row>
    <row r="20" spans="1:4" x14ac:dyDescent="0.35">
      <c r="A20" s="1">
        <v>18</v>
      </c>
      <c r="B20" s="4">
        <f t="shared" si="1"/>
        <v>46.98</v>
      </c>
      <c r="C20" s="40">
        <f t="shared" si="2"/>
        <v>1.0000000000000002</v>
      </c>
      <c r="D20" s="4">
        <f t="shared" si="0"/>
        <v>23.49</v>
      </c>
    </row>
    <row r="21" spans="1:4" x14ac:dyDescent="0.35">
      <c r="A21" s="1">
        <v>19</v>
      </c>
      <c r="B21" s="4">
        <f t="shared" si="1"/>
        <v>49.589999999999996</v>
      </c>
      <c r="C21" s="40">
        <v>1</v>
      </c>
      <c r="D21" s="4">
        <f t="shared" si="0"/>
        <v>24.794999999999998</v>
      </c>
    </row>
    <row r="22" spans="1:4" x14ac:dyDescent="0.35">
      <c r="A22" s="1">
        <v>20</v>
      </c>
      <c r="B22" s="4">
        <f t="shared" si="1"/>
        <v>52.199999999999996</v>
      </c>
      <c r="C22" s="40">
        <f>1+0.2</f>
        <v>1.2</v>
      </c>
      <c r="D22" s="4">
        <f t="shared" si="0"/>
        <v>26.099999999999998</v>
      </c>
    </row>
    <row r="23" spans="1:4" x14ac:dyDescent="0.35">
      <c r="A23" s="1">
        <v>21</v>
      </c>
      <c r="B23" s="4">
        <f t="shared" si="1"/>
        <v>54.809999999999995</v>
      </c>
      <c r="C23" s="40">
        <f>1+0.5</f>
        <v>1.5</v>
      </c>
      <c r="D23" s="4">
        <f t="shared" si="0"/>
        <v>27.404999999999998</v>
      </c>
    </row>
    <row r="24" spans="1:4" x14ac:dyDescent="0.35">
      <c r="A24" s="1">
        <v>22</v>
      </c>
      <c r="B24" s="4">
        <f t="shared" si="1"/>
        <v>57.419999999999995</v>
      </c>
      <c r="C24" s="40">
        <f>1+0.7</f>
        <v>1.7</v>
      </c>
      <c r="D24" s="4">
        <f t="shared" si="0"/>
        <v>28.709999999999997</v>
      </c>
    </row>
    <row r="25" spans="1:4" x14ac:dyDescent="0.35">
      <c r="A25" s="1">
        <v>23</v>
      </c>
      <c r="B25" s="4">
        <f t="shared" si="1"/>
        <v>60.029999999999994</v>
      </c>
      <c r="C25" s="40">
        <f>2+(0.03/2)*0.1</f>
        <v>2.0015000000000001</v>
      </c>
      <c r="D25" s="4">
        <f t="shared" si="0"/>
        <v>30.014999999999997</v>
      </c>
    </row>
    <row r="26" spans="1:4" x14ac:dyDescent="0.35">
      <c r="A26" s="1">
        <v>24</v>
      </c>
      <c r="B26" s="4">
        <f t="shared" ref="B26:B45" si="3">B25+0.5</f>
        <v>60.529999999999994</v>
      </c>
      <c r="C26" s="40">
        <f>2+0.05</f>
        <v>2.0499999999999998</v>
      </c>
      <c r="D26" s="4">
        <f t="shared" si="0"/>
        <v>30.264999999999997</v>
      </c>
    </row>
    <row r="27" spans="1:4" x14ac:dyDescent="0.35">
      <c r="A27" s="1">
        <v>25</v>
      </c>
      <c r="B27" s="4">
        <f t="shared" si="3"/>
        <v>61.029999999999994</v>
      </c>
      <c r="C27" s="40">
        <f>2+0.1</f>
        <v>2.1</v>
      </c>
      <c r="D27" s="4">
        <f t="shared" si="0"/>
        <v>30.514999999999997</v>
      </c>
    </row>
    <row r="28" spans="1:4" x14ac:dyDescent="0.35">
      <c r="A28" s="1">
        <v>26</v>
      </c>
      <c r="B28" s="4">
        <f t="shared" si="3"/>
        <v>61.529999999999994</v>
      </c>
      <c r="C28" s="40">
        <f>2+0.15</f>
        <v>2.15</v>
      </c>
      <c r="D28" s="4">
        <f t="shared" si="0"/>
        <v>30.764999999999997</v>
      </c>
    </row>
    <row r="29" spans="1:4" x14ac:dyDescent="0.35">
      <c r="A29" s="1">
        <v>27</v>
      </c>
      <c r="B29" s="4">
        <f t="shared" si="3"/>
        <v>62.029999999999994</v>
      </c>
      <c r="C29" s="40">
        <f>2+0.2</f>
        <v>2.2000000000000002</v>
      </c>
      <c r="D29" s="4">
        <f t="shared" si="0"/>
        <v>31.014999999999997</v>
      </c>
    </row>
    <row r="30" spans="1:4" x14ac:dyDescent="0.35">
      <c r="A30" s="1">
        <v>28</v>
      </c>
      <c r="B30" s="4">
        <f t="shared" si="3"/>
        <v>62.529999999999994</v>
      </c>
      <c r="C30" s="40">
        <f>2+0.25</f>
        <v>2.25</v>
      </c>
      <c r="D30" s="4">
        <f t="shared" si="0"/>
        <v>31.264999999999997</v>
      </c>
    </row>
    <row r="31" spans="1:4" x14ac:dyDescent="0.35">
      <c r="A31" s="1">
        <v>29</v>
      </c>
      <c r="B31" s="4">
        <f t="shared" si="3"/>
        <v>63.029999999999994</v>
      </c>
      <c r="C31" s="40">
        <f>2+0.3</f>
        <v>2.2999999999999998</v>
      </c>
      <c r="D31" s="4">
        <f t="shared" si="0"/>
        <v>31.514999999999997</v>
      </c>
    </row>
    <row r="32" spans="1:4" x14ac:dyDescent="0.35">
      <c r="A32" s="1">
        <v>30</v>
      </c>
      <c r="B32" s="4">
        <f t="shared" si="3"/>
        <v>63.529999999999994</v>
      </c>
      <c r="C32" s="40">
        <f>2+0.35</f>
        <v>2.35</v>
      </c>
      <c r="D32" s="4">
        <f t="shared" si="0"/>
        <v>31.764999999999997</v>
      </c>
    </row>
    <row r="33" spans="1:4" x14ac:dyDescent="0.35">
      <c r="A33" s="1">
        <v>31</v>
      </c>
      <c r="B33" s="4">
        <f t="shared" si="3"/>
        <v>64.03</v>
      </c>
      <c r="C33" s="40">
        <f>2+0.4</f>
        <v>2.4</v>
      </c>
      <c r="D33" s="4">
        <f t="shared" si="0"/>
        <v>32.015000000000001</v>
      </c>
    </row>
    <row r="34" spans="1:4" x14ac:dyDescent="0.35">
      <c r="A34" s="1">
        <v>32</v>
      </c>
      <c r="B34" s="4">
        <f t="shared" si="3"/>
        <v>64.53</v>
      </c>
      <c r="C34" s="40">
        <f>2+0.45</f>
        <v>2.4500000000000002</v>
      </c>
      <c r="D34" s="4">
        <f t="shared" si="0"/>
        <v>32.265000000000001</v>
      </c>
    </row>
    <row r="35" spans="1:4" x14ac:dyDescent="0.35">
      <c r="A35" s="1">
        <v>33</v>
      </c>
      <c r="B35" s="4">
        <f t="shared" si="3"/>
        <v>65.03</v>
      </c>
      <c r="C35" s="40">
        <f>2+0.5</f>
        <v>2.5</v>
      </c>
      <c r="D35" s="4">
        <f>B35/2</f>
        <v>32.515000000000001</v>
      </c>
    </row>
    <row r="36" spans="1:4" x14ac:dyDescent="0.35">
      <c r="A36" s="1">
        <v>34</v>
      </c>
      <c r="B36" s="4">
        <f t="shared" si="3"/>
        <v>65.53</v>
      </c>
      <c r="C36" s="40">
        <f>2+0.55</f>
        <v>2.5499999999999998</v>
      </c>
      <c r="D36" s="4">
        <f t="shared" si="0"/>
        <v>32.765000000000001</v>
      </c>
    </row>
    <row r="37" spans="1:4" x14ac:dyDescent="0.35">
      <c r="A37" s="1">
        <v>35</v>
      </c>
      <c r="B37" s="4">
        <f t="shared" si="3"/>
        <v>66.03</v>
      </c>
      <c r="C37" s="40">
        <f>2+0.6</f>
        <v>2.6</v>
      </c>
      <c r="D37" s="4">
        <f t="shared" si="0"/>
        <v>33.015000000000001</v>
      </c>
    </row>
    <row r="38" spans="1:4" x14ac:dyDescent="0.35">
      <c r="A38" s="1">
        <v>36</v>
      </c>
      <c r="B38" s="4">
        <f t="shared" si="3"/>
        <v>66.53</v>
      </c>
      <c r="C38" s="40">
        <f>2+0.65</f>
        <v>2.65</v>
      </c>
      <c r="D38" s="4">
        <f t="shared" si="0"/>
        <v>33.265000000000001</v>
      </c>
    </row>
    <row r="39" spans="1:4" x14ac:dyDescent="0.35">
      <c r="A39" s="1">
        <v>37</v>
      </c>
      <c r="B39" s="4">
        <f t="shared" si="3"/>
        <v>67.03</v>
      </c>
      <c r="C39" s="40">
        <f>2+0.7</f>
        <v>2.7</v>
      </c>
      <c r="D39" s="4">
        <f t="shared" si="0"/>
        <v>33.515000000000001</v>
      </c>
    </row>
    <row r="40" spans="1:4" x14ac:dyDescent="0.35">
      <c r="A40" s="1">
        <v>38</v>
      </c>
      <c r="B40" s="4">
        <f t="shared" si="3"/>
        <v>67.53</v>
      </c>
      <c r="C40" s="40">
        <f>2+0.75</f>
        <v>2.75</v>
      </c>
      <c r="D40" s="4">
        <f t="shared" si="0"/>
        <v>33.765000000000001</v>
      </c>
    </row>
    <row r="41" spans="1:4" x14ac:dyDescent="0.35">
      <c r="A41" s="1">
        <v>39</v>
      </c>
      <c r="B41" s="4">
        <f t="shared" si="3"/>
        <v>68.03</v>
      </c>
      <c r="C41" s="40">
        <f>2+0.8</f>
        <v>2.8</v>
      </c>
      <c r="D41" s="4">
        <f t="shared" si="0"/>
        <v>34.015000000000001</v>
      </c>
    </row>
    <row r="42" spans="1:4" x14ac:dyDescent="0.35">
      <c r="A42" s="1">
        <v>40</v>
      </c>
      <c r="B42" s="4">
        <f t="shared" si="3"/>
        <v>68.53</v>
      </c>
      <c r="C42" s="40">
        <f>2+0.85</f>
        <v>2.85</v>
      </c>
      <c r="D42" s="4">
        <f t="shared" si="0"/>
        <v>34.265000000000001</v>
      </c>
    </row>
    <row r="43" spans="1:4" x14ac:dyDescent="0.35">
      <c r="A43" s="1">
        <v>41</v>
      </c>
      <c r="B43" s="4">
        <f>B42+0.5</f>
        <v>69.03</v>
      </c>
      <c r="C43" s="40">
        <f>2+0.9</f>
        <v>2.9</v>
      </c>
      <c r="D43" s="4">
        <f t="shared" si="0"/>
        <v>34.515000000000001</v>
      </c>
    </row>
    <row r="44" spans="1:4" x14ac:dyDescent="0.35">
      <c r="A44" s="1">
        <v>42</v>
      </c>
      <c r="B44" s="4">
        <f t="shared" si="3"/>
        <v>69.53</v>
      </c>
      <c r="C44" s="40">
        <f>2+0.85</f>
        <v>2.85</v>
      </c>
      <c r="D44" s="4">
        <f t="shared" si="0"/>
        <v>34.765000000000001</v>
      </c>
    </row>
    <row r="45" spans="1:4" x14ac:dyDescent="0.35">
      <c r="A45" s="1">
        <v>43</v>
      </c>
      <c r="B45" s="4">
        <f t="shared" si="3"/>
        <v>70.03</v>
      </c>
      <c r="C45" s="40">
        <f>3</f>
        <v>3</v>
      </c>
      <c r="D45" s="4">
        <f t="shared" si="0"/>
        <v>35.015000000000001</v>
      </c>
    </row>
    <row r="46" spans="1:4" x14ac:dyDescent="0.35">
      <c r="A46" s="1">
        <v>44</v>
      </c>
      <c r="B46" s="4">
        <f t="shared" ref="B46:B64" si="4">B45+0.526</f>
        <v>70.555999999999997</v>
      </c>
      <c r="C46" s="40">
        <f>3+0.06</f>
        <v>3.06</v>
      </c>
      <c r="D46" s="4">
        <f t="shared" si="0"/>
        <v>35.277999999999999</v>
      </c>
    </row>
    <row r="47" spans="1:4" x14ac:dyDescent="0.35">
      <c r="A47" s="1">
        <v>45</v>
      </c>
      <c r="B47" s="4">
        <f t="shared" si="4"/>
        <v>71.081999999999994</v>
      </c>
      <c r="C47" s="40">
        <f t="shared" ref="C47" si="5">3+0.06</f>
        <v>3.06</v>
      </c>
      <c r="D47" s="4">
        <f t="shared" si="0"/>
        <v>35.540999999999997</v>
      </c>
    </row>
    <row r="48" spans="1:4" x14ac:dyDescent="0.35">
      <c r="A48" s="1">
        <v>46</v>
      </c>
      <c r="B48" s="4">
        <f t="shared" si="4"/>
        <v>71.60799999999999</v>
      </c>
      <c r="C48" s="40">
        <f>3+0.16</f>
        <v>3.16</v>
      </c>
      <c r="D48" s="4">
        <f t="shared" si="0"/>
        <v>35.803999999999995</v>
      </c>
    </row>
    <row r="49" spans="1:4" x14ac:dyDescent="0.35">
      <c r="A49" s="1">
        <v>47</v>
      </c>
      <c r="B49" s="4">
        <f t="shared" si="4"/>
        <v>72.133999999999986</v>
      </c>
      <c r="C49" s="40">
        <f>3+0.21</f>
        <v>3.21</v>
      </c>
      <c r="D49" s="4">
        <f t="shared" si="0"/>
        <v>36.066999999999993</v>
      </c>
    </row>
    <row r="50" spans="1:4" x14ac:dyDescent="0.35">
      <c r="A50" s="1">
        <v>48</v>
      </c>
      <c r="B50" s="4">
        <f t="shared" si="4"/>
        <v>72.659999999999982</v>
      </c>
      <c r="C50" s="40">
        <f>3+0.27</f>
        <v>3.27</v>
      </c>
      <c r="D50" s="4">
        <f t="shared" si="0"/>
        <v>36.329999999999991</v>
      </c>
    </row>
    <row r="51" spans="1:4" x14ac:dyDescent="0.35">
      <c r="A51" s="1">
        <v>49</v>
      </c>
      <c r="B51" s="4">
        <f t="shared" si="4"/>
        <v>73.185999999999979</v>
      </c>
      <c r="C51" s="40">
        <f>3+0.32</f>
        <v>3.32</v>
      </c>
      <c r="D51" s="4">
        <f t="shared" si="0"/>
        <v>36.592999999999989</v>
      </c>
    </row>
    <row r="52" spans="1:4" x14ac:dyDescent="0.35">
      <c r="A52" s="1">
        <v>50</v>
      </c>
      <c r="B52" s="4">
        <f t="shared" si="4"/>
        <v>73.711999999999975</v>
      </c>
      <c r="C52" s="40">
        <f>3+0.37</f>
        <v>3.37</v>
      </c>
      <c r="D52" s="4">
        <f t="shared" si="0"/>
        <v>36.855999999999987</v>
      </c>
    </row>
    <row r="53" spans="1:4" x14ac:dyDescent="0.35">
      <c r="A53" s="1">
        <v>51</v>
      </c>
      <c r="B53" s="4">
        <f t="shared" si="4"/>
        <v>74.237999999999971</v>
      </c>
      <c r="C53" s="40">
        <f>3+0.42</f>
        <v>3.42</v>
      </c>
      <c r="D53" s="4">
        <f t="shared" si="0"/>
        <v>37.118999999999986</v>
      </c>
    </row>
    <row r="54" spans="1:4" x14ac:dyDescent="0.35">
      <c r="A54" s="1">
        <v>52</v>
      </c>
      <c r="B54" s="4">
        <f t="shared" si="4"/>
        <v>74.763999999999967</v>
      </c>
      <c r="C54" s="40">
        <f>3+0.48</f>
        <v>3.48</v>
      </c>
      <c r="D54" s="4">
        <f t="shared" si="0"/>
        <v>37.381999999999984</v>
      </c>
    </row>
    <row r="55" spans="1:4" x14ac:dyDescent="0.35">
      <c r="A55" s="1">
        <v>53</v>
      </c>
      <c r="B55" s="4">
        <f t="shared" si="4"/>
        <v>75.289999999999964</v>
      </c>
      <c r="C55" s="40">
        <f>3+0.53</f>
        <v>3.5300000000000002</v>
      </c>
      <c r="D55" s="4">
        <f t="shared" si="0"/>
        <v>37.644999999999982</v>
      </c>
    </row>
    <row r="56" spans="1:4" x14ac:dyDescent="0.35">
      <c r="A56" s="1">
        <v>54</v>
      </c>
      <c r="B56" s="4">
        <f t="shared" si="4"/>
        <v>75.81599999999996</v>
      </c>
      <c r="C56" s="40">
        <f>3+0.58</f>
        <v>3.58</v>
      </c>
      <c r="D56" s="4">
        <f t="shared" si="0"/>
        <v>37.90799999999998</v>
      </c>
    </row>
    <row r="57" spans="1:4" x14ac:dyDescent="0.35">
      <c r="A57" s="1">
        <v>55</v>
      </c>
      <c r="B57" s="4">
        <f t="shared" si="4"/>
        <v>76.341999999999956</v>
      </c>
      <c r="C57" s="40">
        <f>3+0.63</f>
        <v>3.63</v>
      </c>
      <c r="D57" s="4">
        <f t="shared" si="0"/>
        <v>38.170999999999978</v>
      </c>
    </row>
    <row r="58" spans="1:4" x14ac:dyDescent="0.35">
      <c r="A58" s="1">
        <v>56</v>
      </c>
      <c r="B58" s="4">
        <f t="shared" si="4"/>
        <v>76.867999999999952</v>
      </c>
      <c r="C58" s="40">
        <f>3+0.69</f>
        <v>3.69</v>
      </c>
      <c r="D58" s="4">
        <f t="shared" si="0"/>
        <v>38.433999999999976</v>
      </c>
    </row>
    <row r="59" spans="1:4" x14ac:dyDescent="0.35">
      <c r="A59" s="1">
        <v>57</v>
      </c>
      <c r="B59" s="4">
        <f t="shared" si="4"/>
        <v>77.393999999999949</v>
      </c>
      <c r="C59" s="40">
        <f>3+0.74</f>
        <v>3.74</v>
      </c>
      <c r="D59" s="4">
        <f t="shared" si="0"/>
        <v>38.696999999999974</v>
      </c>
    </row>
    <row r="60" spans="1:4" x14ac:dyDescent="0.35">
      <c r="A60" s="1">
        <v>58</v>
      </c>
      <c r="B60" s="4">
        <f t="shared" si="4"/>
        <v>77.919999999999945</v>
      </c>
      <c r="C60" s="40">
        <f>3+0.79</f>
        <v>3.79</v>
      </c>
      <c r="D60" s="4">
        <f t="shared" si="0"/>
        <v>38.959999999999972</v>
      </c>
    </row>
    <row r="61" spans="1:4" x14ac:dyDescent="0.35">
      <c r="A61" s="1">
        <v>59</v>
      </c>
      <c r="B61" s="4">
        <f t="shared" si="4"/>
        <v>78.445999999999941</v>
      </c>
      <c r="C61" s="40">
        <f>3+0.84</f>
        <v>3.84</v>
      </c>
      <c r="D61" s="4">
        <f t="shared" si="0"/>
        <v>39.222999999999971</v>
      </c>
    </row>
    <row r="62" spans="1:4" x14ac:dyDescent="0.35">
      <c r="A62" s="1">
        <v>60</v>
      </c>
      <c r="B62" s="4">
        <f t="shared" si="4"/>
        <v>78.971999999999937</v>
      </c>
      <c r="C62" s="40">
        <f>3+0.9</f>
        <v>3.9</v>
      </c>
      <c r="D62" s="4">
        <f t="shared" si="0"/>
        <v>39.485999999999969</v>
      </c>
    </row>
    <row r="63" spans="1:4" x14ac:dyDescent="0.35">
      <c r="A63" s="1">
        <v>61</v>
      </c>
      <c r="B63" s="4">
        <f t="shared" si="4"/>
        <v>79.497999999999934</v>
      </c>
      <c r="C63" s="40">
        <f>3+0.95</f>
        <v>3.95</v>
      </c>
      <c r="D63" s="4">
        <f t="shared" si="0"/>
        <v>39.748999999999967</v>
      </c>
    </row>
    <row r="64" spans="1:4" x14ac:dyDescent="0.35">
      <c r="A64" s="1">
        <v>62</v>
      </c>
      <c r="B64" s="4">
        <f t="shared" si="4"/>
        <v>80.02399999999993</v>
      </c>
      <c r="C64" s="40">
        <f>4</f>
        <v>4</v>
      </c>
      <c r="D64" s="4">
        <f t="shared" si="0"/>
        <v>40.011999999999965</v>
      </c>
    </row>
    <row r="65" spans="1:4" x14ac:dyDescent="0.35">
      <c r="A65" s="1">
        <v>63</v>
      </c>
      <c r="B65" s="4">
        <f t="shared" ref="B65:B79" si="6">B64+0.665</f>
        <v>80.688999999999936</v>
      </c>
      <c r="C65" s="40">
        <f>4+0.07</f>
        <v>4.07</v>
      </c>
      <c r="D65" s="4">
        <f t="shared" si="0"/>
        <v>40.344499999999968</v>
      </c>
    </row>
    <row r="66" spans="1:4" x14ac:dyDescent="0.35">
      <c r="A66" s="1">
        <v>64</v>
      </c>
      <c r="B66" s="4">
        <f t="shared" si="6"/>
        <v>81.353999999999942</v>
      </c>
      <c r="C66" s="40">
        <f>4+0.14</f>
        <v>4.1399999999999997</v>
      </c>
      <c r="D66" s="4">
        <f t="shared" ref="D66:D102" si="7">B66/2</f>
        <v>40.676999999999971</v>
      </c>
    </row>
    <row r="67" spans="1:4" x14ac:dyDescent="0.35">
      <c r="A67" s="1">
        <v>65</v>
      </c>
      <c r="B67" s="4">
        <f t="shared" si="6"/>
        <v>82.018999999999949</v>
      </c>
      <c r="C67" s="40">
        <f>4+0.2</f>
        <v>4.2</v>
      </c>
      <c r="D67" s="4">
        <f t="shared" si="7"/>
        <v>41.009499999999974</v>
      </c>
    </row>
    <row r="68" spans="1:4" x14ac:dyDescent="0.35">
      <c r="A68" s="1">
        <v>66</v>
      </c>
      <c r="B68" s="4">
        <f t="shared" si="6"/>
        <v>82.683999999999955</v>
      </c>
      <c r="C68" s="40">
        <f>4+0.27</f>
        <v>4.2699999999999996</v>
      </c>
      <c r="D68" s="4">
        <f t="shared" si="7"/>
        <v>41.341999999999977</v>
      </c>
    </row>
    <row r="69" spans="1:4" x14ac:dyDescent="0.35">
      <c r="A69" s="1">
        <v>67</v>
      </c>
      <c r="B69" s="4">
        <f t="shared" si="6"/>
        <v>83.348999999999961</v>
      </c>
      <c r="C69" s="40">
        <f>4+0.33</f>
        <v>4.33</v>
      </c>
      <c r="D69" s="4">
        <f t="shared" si="7"/>
        <v>41.674499999999981</v>
      </c>
    </row>
    <row r="70" spans="1:4" x14ac:dyDescent="0.35">
      <c r="A70" s="1">
        <v>68</v>
      </c>
      <c r="B70" s="4">
        <f t="shared" si="6"/>
        <v>84.013999999999967</v>
      </c>
      <c r="C70" s="40">
        <f>4+0.4</f>
        <v>4.4000000000000004</v>
      </c>
      <c r="D70" s="4">
        <f t="shared" si="7"/>
        <v>42.006999999999984</v>
      </c>
    </row>
    <row r="71" spans="1:4" x14ac:dyDescent="0.35">
      <c r="A71" s="1">
        <v>69</v>
      </c>
      <c r="B71" s="4">
        <f t="shared" si="6"/>
        <v>84.678999999999974</v>
      </c>
      <c r="C71" s="40">
        <f>4+0.47</f>
        <v>4.47</v>
      </c>
      <c r="D71" s="4">
        <f t="shared" si="7"/>
        <v>42.339499999999987</v>
      </c>
    </row>
    <row r="72" spans="1:4" x14ac:dyDescent="0.35">
      <c r="A72" s="1">
        <v>70</v>
      </c>
      <c r="B72" s="4">
        <f t="shared" si="6"/>
        <v>85.34399999999998</v>
      </c>
      <c r="C72" s="40">
        <f>4+0.53</f>
        <v>4.53</v>
      </c>
      <c r="D72" s="4">
        <f t="shared" si="7"/>
        <v>42.67199999999999</v>
      </c>
    </row>
    <row r="73" spans="1:4" x14ac:dyDescent="0.35">
      <c r="A73" s="1">
        <v>71</v>
      </c>
      <c r="B73" s="4">
        <f t="shared" si="6"/>
        <v>86.008999999999986</v>
      </c>
      <c r="C73" s="40">
        <f>4+0.6</f>
        <v>4.5999999999999996</v>
      </c>
      <c r="D73" s="4">
        <f t="shared" si="7"/>
        <v>43.004499999999993</v>
      </c>
    </row>
    <row r="74" spans="1:4" x14ac:dyDescent="0.35">
      <c r="A74" s="1">
        <v>72</v>
      </c>
      <c r="B74" s="4">
        <f t="shared" si="6"/>
        <v>86.673999999999992</v>
      </c>
      <c r="C74" s="40">
        <f>4+0.67</f>
        <v>4.67</v>
      </c>
      <c r="D74" s="4">
        <f t="shared" si="7"/>
        <v>43.336999999999996</v>
      </c>
    </row>
    <row r="75" spans="1:4" x14ac:dyDescent="0.35">
      <c r="A75" s="1">
        <v>73</v>
      </c>
      <c r="B75" s="4">
        <f t="shared" si="6"/>
        <v>87.338999999999999</v>
      </c>
      <c r="C75" s="40">
        <f>4+0.73</f>
        <v>4.7300000000000004</v>
      </c>
      <c r="D75" s="4">
        <f t="shared" si="7"/>
        <v>43.669499999999999</v>
      </c>
    </row>
    <row r="76" spans="1:4" x14ac:dyDescent="0.35">
      <c r="A76" s="1">
        <v>74</v>
      </c>
      <c r="B76" s="4">
        <f t="shared" si="6"/>
        <v>88.004000000000005</v>
      </c>
      <c r="C76" s="40">
        <f>4+0.8</f>
        <v>4.8</v>
      </c>
      <c r="D76" s="4">
        <f t="shared" si="7"/>
        <v>44.002000000000002</v>
      </c>
    </row>
    <row r="77" spans="1:4" x14ac:dyDescent="0.35">
      <c r="A77" s="1">
        <v>75</v>
      </c>
      <c r="B77" s="4">
        <f t="shared" si="6"/>
        <v>88.669000000000011</v>
      </c>
      <c r="C77" s="40">
        <f>4+0.87</f>
        <v>4.87</v>
      </c>
      <c r="D77" s="4">
        <f t="shared" si="7"/>
        <v>44.334500000000006</v>
      </c>
    </row>
    <row r="78" spans="1:4" x14ac:dyDescent="0.35">
      <c r="A78" s="1">
        <v>76</v>
      </c>
      <c r="B78" s="4">
        <f t="shared" si="6"/>
        <v>89.334000000000017</v>
      </c>
      <c r="C78" s="40">
        <f>4+0.93</f>
        <v>4.93</v>
      </c>
      <c r="D78" s="4">
        <f t="shared" si="7"/>
        <v>44.667000000000009</v>
      </c>
    </row>
    <row r="79" spans="1:4" x14ac:dyDescent="0.35">
      <c r="A79" s="1">
        <v>77</v>
      </c>
      <c r="B79" s="4">
        <f t="shared" si="6"/>
        <v>89.999000000000024</v>
      </c>
      <c r="C79" s="40">
        <v>5</v>
      </c>
      <c r="D79" s="4">
        <f t="shared" si="7"/>
        <v>44.999500000000012</v>
      </c>
    </row>
    <row r="80" spans="1:4" x14ac:dyDescent="0.35">
      <c r="A80" s="1">
        <v>78</v>
      </c>
      <c r="B80" s="4">
        <f t="shared" ref="B80:B102" si="8">B79+0.435</f>
        <v>90.434000000000026</v>
      </c>
      <c r="C80" s="40">
        <f>5+0.04</f>
        <v>5.04</v>
      </c>
      <c r="D80" s="4">
        <f t="shared" si="7"/>
        <v>45.217000000000013</v>
      </c>
    </row>
    <row r="81" spans="1:4" x14ac:dyDescent="0.35">
      <c r="A81" s="1">
        <v>79</v>
      </c>
      <c r="B81" s="4">
        <f t="shared" si="8"/>
        <v>90.869000000000028</v>
      </c>
      <c r="C81" s="40">
        <f>5+0.09</f>
        <v>5.09</v>
      </c>
      <c r="D81" s="4">
        <f t="shared" si="7"/>
        <v>45.434500000000014</v>
      </c>
    </row>
    <row r="82" spans="1:4" x14ac:dyDescent="0.35">
      <c r="A82" s="1">
        <v>80</v>
      </c>
      <c r="B82" s="4">
        <f t="shared" si="8"/>
        <v>91.30400000000003</v>
      </c>
      <c r="C82" s="40">
        <f>5+0.13</f>
        <v>5.13</v>
      </c>
      <c r="D82" s="4">
        <f t="shared" si="7"/>
        <v>45.652000000000015</v>
      </c>
    </row>
    <row r="83" spans="1:4" x14ac:dyDescent="0.35">
      <c r="A83" s="1">
        <v>81</v>
      </c>
      <c r="B83" s="4">
        <f t="shared" si="8"/>
        <v>91.739000000000033</v>
      </c>
      <c r="C83" s="40">
        <f>5+0.17</f>
        <v>5.17</v>
      </c>
      <c r="D83" s="4">
        <f t="shared" si="7"/>
        <v>45.869500000000016</v>
      </c>
    </row>
    <row r="84" spans="1:4" x14ac:dyDescent="0.35">
      <c r="A84" s="1">
        <v>82</v>
      </c>
      <c r="B84" s="4">
        <f t="shared" si="8"/>
        <v>92.174000000000035</v>
      </c>
      <c r="C84" s="40">
        <f>5+0.22</f>
        <v>5.22</v>
      </c>
      <c r="D84" s="4">
        <f t="shared" si="7"/>
        <v>46.087000000000018</v>
      </c>
    </row>
    <row r="85" spans="1:4" x14ac:dyDescent="0.35">
      <c r="A85" s="1">
        <v>83</v>
      </c>
      <c r="B85" s="4">
        <f t="shared" si="8"/>
        <v>92.609000000000037</v>
      </c>
      <c r="C85" s="40">
        <f>5+0.26</f>
        <v>5.26</v>
      </c>
      <c r="D85" s="4">
        <f t="shared" si="7"/>
        <v>46.304500000000019</v>
      </c>
    </row>
    <row r="86" spans="1:4" x14ac:dyDescent="0.35">
      <c r="A86" s="1">
        <v>84</v>
      </c>
      <c r="B86" s="4">
        <f t="shared" si="8"/>
        <v>93.04400000000004</v>
      </c>
      <c r="C86" s="40">
        <f>5+0.3</f>
        <v>5.3</v>
      </c>
      <c r="D86" s="4">
        <f t="shared" si="7"/>
        <v>46.52200000000002</v>
      </c>
    </row>
    <row r="87" spans="1:4" x14ac:dyDescent="0.35">
      <c r="A87" s="1">
        <v>85</v>
      </c>
      <c r="B87" s="4">
        <f t="shared" si="8"/>
        <v>93.479000000000042</v>
      </c>
      <c r="C87" s="40">
        <f>5+0.35</f>
        <v>5.35</v>
      </c>
      <c r="D87" s="4">
        <f t="shared" si="7"/>
        <v>46.739500000000021</v>
      </c>
    </row>
    <row r="88" spans="1:4" x14ac:dyDescent="0.35">
      <c r="A88" s="1">
        <v>86</v>
      </c>
      <c r="B88" s="4">
        <f t="shared" si="8"/>
        <v>93.914000000000044</v>
      </c>
      <c r="C88" s="40">
        <f>5+0.39</f>
        <v>5.39</v>
      </c>
      <c r="D88" s="4">
        <f t="shared" si="7"/>
        <v>46.957000000000022</v>
      </c>
    </row>
    <row r="89" spans="1:4" x14ac:dyDescent="0.35">
      <c r="A89" s="1">
        <v>87</v>
      </c>
      <c r="B89" s="4">
        <f t="shared" si="8"/>
        <v>94.349000000000046</v>
      </c>
      <c r="C89" s="40">
        <f>5+0.43</f>
        <v>5.43</v>
      </c>
      <c r="D89" s="4">
        <f t="shared" si="7"/>
        <v>47.174500000000023</v>
      </c>
    </row>
    <row r="90" spans="1:4" x14ac:dyDescent="0.35">
      <c r="A90" s="1">
        <v>88</v>
      </c>
      <c r="B90" s="4">
        <f t="shared" si="8"/>
        <v>94.784000000000049</v>
      </c>
      <c r="C90" s="40">
        <f>5+0.48</f>
        <v>5.48</v>
      </c>
      <c r="D90" s="4">
        <f t="shared" si="7"/>
        <v>47.392000000000024</v>
      </c>
    </row>
    <row r="91" spans="1:4" x14ac:dyDescent="0.35">
      <c r="A91" s="1">
        <v>89</v>
      </c>
      <c r="B91" s="4">
        <f t="shared" si="8"/>
        <v>95.219000000000051</v>
      </c>
      <c r="C91" s="40">
        <f>5+0.52</f>
        <v>5.52</v>
      </c>
      <c r="D91" s="4">
        <f t="shared" si="7"/>
        <v>47.609500000000025</v>
      </c>
    </row>
    <row r="92" spans="1:4" x14ac:dyDescent="0.35">
      <c r="A92" s="1">
        <v>90</v>
      </c>
      <c r="B92" s="4">
        <f t="shared" si="8"/>
        <v>95.654000000000053</v>
      </c>
      <c r="C92" s="40">
        <f>5+0.57</f>
        <v>5.57</v>
      </c>
      <c r="D92" s="4">
        <f t="shared" si="7"/>
        <v>47.827000000000027</v>
      </c>
    </row>
    <row r="93" spans="1:4" x14ac:dyDescent="0.35">
      <c r="A93" s="1">
        <v>91</v>
      </c>
      <c r="B93" s="4">
        <f t="shared" si="8"/>
        <v>96.089000000000055</v>
      </c>
      <c r="C93" s="40">
        <f>5+0.61</f>
        <v>5.61</v>
      </c>
      <c r="D93" s="4">
        <f t="shared" si="7"/>
        <v>48.044500000000028</v>
      </c>
    </row>
    <row r="94" spans="1:4" x14ac:dyDescent="0.35">
      <c r="A94" s="1">
        <v>92</v>
      </c>
      <c r="B94" s="4">
        <f t="shared" si="8"/>
        <v>96.524000000000058</v>
      </c>
      <c r="C94" s="40">
        <f>5+0.65</f>
        <v>5.65</v>
      </c>
      <c r="D94" s="4">
        <f t="shared" si="7"/>
        <v>48.262000000000029</v>
      </c>
    </row>
    <row r="95" spans="1:4" x14ac:dyDescent="0.35">
      <c r="A95" s="1">
        <v>93</v>
      </c>
      <c r="B95" s="4">
        <f t="shared" si="8"/>
        <v>96.95900000000006</v>
      </c>
      <c r="C95" s="40">
        <f>5+0.7</f>
        <v>5.7</v>
      </c>
      <c r="D95" s="4">
        <f t="shared" si="7"/>
        <v>48.47950000000003</v>
      </c>
    </row>
    <row r="96" spans="1:4" x14ac:dyDescent="0.35">
      <c r="A96" s="1">
        <v>94</v>
      </c>
      <c r="B96" s="4">
        <f t="shared" si="8"/>
        <v>97.394000000000062</v>
      </c>
      <c r="C96" s="40">
        <f>5+0.74</f>
        <v>5.74</v>
      </c>
      <c r="D96" s="4">
        <f t="shared" si="7"/>
        <v>48.697000000000031</v>
      </c>
    </row>
    <row r="97" spans="1:4" x14ac:dyDescent="0.35">
      <c r="A97" s="1">
        <v>95</v>
      </c>
      <c r="B97" s="4">
        <f t="shared" si="8"/>
        <v>97.829000000000065</v>
      </c>
      <c r="C97" s="40">
        <f>5+0.78</f>
        <v>5.78</v>
      </c>
      <c r="D97" s="4">
        <f t="shared" si="7"/>
        <v>48.914500000000032</v>
      </c>
    </row>
    <row r="98" spans="1:4" x14ac:dyDescent="0.35">
      <c r="A98" s="1">
        <v>96</v>
      </c>
      <c r="B98" s="4">
        <f t="shared" si="8"/>
        <v>98.264000000000067</v>
      </c>
      <c r="C98" s="40">
        <f>5+0.83</f>
        <v>5.83</v>
      </c>
      <c r="D98" s="4">
        <f t="shared" si="7"/>
        <v>49.132000000000033</v>
      </c>
    </row>
    <row r="99" spans="1:4" x14ac:dyDescent="0.35">
      <c r="A99" s="1">
        <v>97</v>
      </c>
      <c r="B99" s="4">
        <f t="shared" si="8"/>
        <v>98.699000000000069</v>
      </c>
      <c r="C99" s="40">
        <f>5+0.87</f>
        <v>5.87</v>
      </c>
      <c r="D99" s="4">
        <f t="shared" si="7"/>
        <v>49.349500000000035</v>
      </c>
    </row>
    <row r="100" spans="1:4" x14ac:dyDescent="0.35">
      <c r="A100" s="1">
        <v>98</v>
      </c>
      <c r="B100" s="4">
        <f t="shared" si="8"/>
        <v>99.134000000000071</v>
      </c>
      <c r="C100" s="40">
        <f>5+0.91</f>
        <v>5.91</v>
      </c>
      <c r="D100" s="4">
        <f t="shared" si="7"/>
        <v>49.567000000000036</v>
      </c>
    </row>
    <row r="101" spans="1:4" x14ac:dyDescent="0.35">
      <c r="A101" s="1">
        <v>99</v>
      </c>
      <c r="B101" s="4">
        <f t="shared" si="8"/>
        <v>99.569000000000074</v>
      </c>
      <c r="C101" s="40">
        <f>5+0.96</f>
        <v>5.96</v>
      </c>
      <c r="D101" s="4">
        <f t="shared" si="7"/>
        <v>49.784500000000037</v>
      </c>
    </row>
    <row r="102" spans="1:4" x14ac:dyDescent="0.35">
      <c r="A102" s="1">
        <v>100</v>
      </c>
      <c r="B102" s="4">
        <f t="shared" si="8"/>
        <v>100.00400000000008</v>
      </c>
      <c r="C102" s="40">
        <v>6</v>
      </c>
      <c r="D102" s="4">
        <f t="shared" si="7"/>
        <v>50.002000000000038</v>
      </c>
    </row>
  </sheetData>
  <sheetProtection algorithmName="SHA-512" hashValue="wB1k5XJAZ6/mrqtxxRo4kgfI+BWodJIgp9fBWFxcluKxbHFvOlNWwEACky8rsDuw0BWIUFVlKT9cadfAQj5vbw==" saltValue="rJK1b9hxpAKSQBkfCTY+4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Analysis Page</vt:lpstr>
      <vt:lpstr>Data Entry Page</vt:lpstr>
      <vt:lpstr>Do Not Delete (Data)</vt:lpstr>
      <vt:lpstr>AP Score Calculator</vt:lpstr>
    </vt:vector>
  </TitlesOfParts>
  <Company>PUHSD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Burke, Matt</dc:creator>
  <cp:lastModifiedBy>Burke, Matt</cp:lastModifiedBy>
  <dcterms:created xsi:type="dcterms:W3CDTF">2019-04-06T16:40:51Z</dcterms:created>
  <dcterms:modified xsi:type="dcterms:W3CDTF">2019-08-18T17:07:03Z</dcterms:modified>
</cp:coreProperties>
</file>